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404" yWindow="0" windowWidth="9516" windowHeight="5484" tabRatio="818" activeTab="2"/>
  </bookViews>
  <sheets>
    <sheet name="Instructions" sheetId="7" r:id="rId1"/>
    <sheet name="Level Thresholds" sheetId="8" r:id="rId2"/>
    <sheet name="Project 1 Input" sheetId="4" r:id="rId3"/>
    <sheet name="Hidden - Drop Down Lookup" sheetId="44" state="hidden" r:id="rId4"/>
    <sheet name="Project 1 Results" sheetId="117" r:id="rId5"/>
    <sheet name="HIDE Logic 1" sheetId="9" state="hidden" r:id="rId6"/>
    <sheet name="Project 2 Input" sheetId="111" r:id="rId7"/>
    <sheet name="HIDE Logic 2" sheetId="112" state="hidden" r:id="rId8"/>
    <sheet name="Project 2 Results" sheetId="113" r:id="rId9"/>
    <sheet name="Project 3 Input" sheetId="114" r:id="rId10"/>
    <sheet name="HIDE Logic 3" sheetId="115" state="hidden" r:id="rId11"/>
    <sheet name="Project 3 Results" sheetId="116" r:id="rId12"/>
  </sheets>
  <definedNames>
    <definedName name="Bidder">'Hidden - Drop Down Lookup'!$B$89:$B$91</definedName>
    <definedName name="BusBen">'Hidden - Drop Down Lookup'!$B$62:$B$64</definedName>
    <definedName name="BusProc">'Hidden - Drop Down Lookup'!$B$36:$B$40</definedName>
    <definedName name="ComPoint">'Hidden - Drop Down Lookup'!$B$72:$B$74</definedName>
    <definedName name="Conform">'Hidden - Drop Down Lookup'!$B$141:$B$143</definedName>
    <definedName name="Contract">'Hidden - Drop Down Lookup'!$B$105:$B$107</definedName>
    <definedName name="Criteria3">'Hidden - Drop Down Lookup'!$B$115:$B$117</definedName>
    <definedName name="Criteria4">'Hidden - Drop Down Lookup'!$B$77:$B$81</definedName>
    <definedName name="Customer">'Hidden - Drop Down Lookup'!$B$135:$B$138</definedName>
    <definedName name="Dollars">'Hidden - Drop Down Lookup'!$B$3:$B$7</definedName>
    <definedName name="Integration">'Hidden - Drop Down Lookup'!$B$153:$B$155</definedName>
    <definedName name="Knowledge">'Hidden - Drop Down Lookup'!$B$125:$B$127</definedName>
    <definedName name="ManReq">'Hidden - Drop Down Lookup'!$B$130:$B$132</definedName>
    <definedName name="Months">'Hidden - Drop Down Lookup'!$B$29:$B$33</definedName>
    <definedName name="PRocurement">'Hidden - Drop Down Lookup'!$B$10:$B$14</definedName>
    <definedName name="ProjAlign">'Hidden - Drop Down Lookup'!$B$57:$B$59</definedName>
    <definedName name="Project">'Hidden - Drop Down Lookup'!$B$43:$B$45</definedName>
    <definedName name="ProjRel">'Hidden - Drop Down Lookup'!$B$67:$B$69</definedName>
    <definedName name="ProjReq">'Hidden - Drop Down Lookup'!$B$84:$B$86</definedName>
    <definedName name="ProjReq2">'Hidden - Drop Down Lookup'!$B$158:$B$162</definedName>
    <definedName name="Range">'Hidden - Drop Down Lookup'!$B$22:$B$26</definedName>
    <definedName name="Require">'Hidden - Drop Down Lookup'!$B$110:$B$112</definedName>
    <definedName name="Size">'Hidden - Drop Down Lookup'!$B$17:$B$19</definedName>
    <definedName name="Statement">'Hidden - Drop Down Lookup'!$B$146:$B$150</definedName>
    <definedName name="Statement2">'Hidden - Drop Down Lookup'!$B$48:$B$50</definedName>
    <definedName name="Statement3">'Hidden - Drop Down Lookup'!$B$99:$B$102</definedName>
    <definedName name="Status">'HIDE Logic 1'!$C$16:$C$20</definedName>
    <definedName name="Supply">'Hidden - Drop Down Lookup'!$B$94:$B$96</definedName>
    <definedName name="Team">'Hidden - Drop Down Lookup'!$B$120:$B$122</definedName>
    <definedName name="Type">'HIDE Logic 1'!$C$23:$C$26</definedName>
    <definedName name="YesNo">'Hidden - Drop Down Lookup'!$B$53:$B$54</definedName>
  </definedNames>
  <calcPr calcId="162913"/>
</workbook>
</file>

<file path=xl/calcChain.xml><?xml version="1.0" encoding="utf-8"?>
<calcChain xmlns="http://schemas.openxmlformats.org/spreadsheetml/2006/main">
  <c r="J15" i="8" l="1"/>
  <c r="G15" i="8"/>
  <c r="A25" i="115" l="1"/>
  <c r="A24" i="115"/>
  <c r="A23" i="115"/>
  <c r="A22" i="115"/>
  <c r="A21" i="115"/>
  <c r="A20" i="115"/>
  <c r="A19" i="115"/>
  <c r="A18" i="115"/>
  <c r="A17" i="115"/>
  <c r="A16" i="115"/>
  <c r="A15" i="115"/>
  <c r="A14" i="115"/>
  <c r="A13" i="115"/>
  <c r="A12" i="115"/>
  <c r="A11" i="115"/>
  <c r="A10" i="115"/>
  <c r="A9" i="115"/>
  <c r="A8" i="115"/>
  <c r="A7" i="115"/>
  <c r="A6" i="115"/>
  <c r="A5" i="115"/>
  <c r="A4" i="115"/>
  <c r="A3" i="115"/>
  <c r="A2" i="115"/>
  <c r="A25" i="112"/>
  <c r="A24" i="112"/>
  <c r="A23" i="112"/>
  <c r="A22" i="112"/>
  <c r="A21" i="112"/>
  <c r="A20" i="112"/>
  <c r="A19" i="112"/>
  <c r="A18" i="112"/>
  <c r="A17" i="112"/>
  <c r="A16" i="112"/>
  <c r="A15" i="112"/>
  <c r="A14" i="112"/>
  <c r="A13" i="112"/>
  <c r="A12" i="112"/>
  <c r="A11" i="112"/>
  <c r="A10" i="112"/>
  <c r="A9" i="112"/>
  <c r="A8" i="112"/>
  <c r="A7" i="112"/>
  <c r="A6" i="112"/>
  <c r="A5" i="112"/>
  <c r="A4" i="112"/>
  <c r="A3" i="112"/>
  <c r="A2" i="112"/>
  <c r="A25" i="9"/>
  <c r="A24" i="9"/>
  <c r="A23" i="9"/>
  <c r="A22" i="9"/>
  <c r="A21" i="9"/>
  <c r="A20" i="9"/>
  <c r="A19" i="9"/>
  <c r="A18" i="9"/>
  <c r="A17" i="9"/>
  <c r="A16" i="9"/>
  <c r="A15" i="9"/>
  <c r="A14" i="9"/>
  <c r="A13" i="9"/>
  <c r="A12" i="9"/>
  <c r="A11" i="9"/>
  <c r="A10" i="9"/>
  <c r="A9" i="9"/>
  <c r="A8" i="9"/>
  <c r="A7" i="9"/>
  <c r="A6" i="9"/>
  <c r="A5" i="9"/>
  <c r="A4" i="9"/>
  <c r="A3" i="9"/>
  <c r="A2" i="9"/>
  <c r="A26" i="112" l="1"/>
  <c r="A26" i="115"/>
  <c r="A26" i="9"/>
  <c r="P12" i="115"/>
  <c r="M12" i="115"/>
  <c r="C34" i="116" s="1"/>
  <c r="L12" i="115"/>
  <c r="K12" i="115"/>
  <c r="I12" i="115"/>
  <c r="J12" i="115" s="1"/>
  <c r="H12" i="115"/>
  <c r="F12" i="115"/>
  <c r="G12" i="115" s="1"/>
  <c r="E12" i="115"/>
  <c r="D12" i="115"/>
  <c r="C12" i="115"/>
  <c r="B12" i="115"/>
  <c r="P11" i="115"/>
  <c r="M11" i="115"/>
  <c r="C33" i="116" s="1"/>
  <c r="L11" i="115"/>
  <c r="K11" i="115"/>
  <c r="I11" i="115"/>
  <c r="J11" i="115" s="1"/>
  <c r="H11" i="115"/>
  <c r="F11" i="115"/>
  <c r="G11" i="115" s="1"/>
  <c r="E11" i="115"/>
  <c r="D11" i="115"/>
  <c r="C11" i="115"/>
  <c r="B11" i="115"/>
  <c r="P10" i="115"/>
  <c r="M10" i="115"/>
  <c r="C32" i="116" s="1"/>
  <c r="L10" i="115"/>
  <c r="K10" i="115"/>
  <c r="I10" i="115"/>
  <c r="J10" i="115" s="1"/>
  <c r="H10" i="115"/>
  <c r="F10" i="115"/>
  <c r="G10" i="115" s="1"/>
  <c r="E10" i="115"/>
  <c r="D10" i="115"/>
  <c r="C10" i="115"/>
  <c r="B10" i="115"/>
  <c r="P9" i="115"/>
  <c r="M9" i="115"/>
  <c r="L9" i="115"/>
  <c r="K9" i="115"/>
  <c r="I9" i="115"/>
  <c r="J9" i="115" s="1"/>
  <c r="H9" i="115"/>
  <c r="F9" i="115"/>
  <c r="G9" i="115" s="1"/>
  <c r="E9" i="115"/>
  <c r="D9" i="115"/>
  <c r="C9" i="115"/>
  <c r="B9" i="115"/>
  <c r="P8" i="115"/>
  <c r="M8" i="115"/>
  <c r="C30" i="116" s="1"/>
  <c r="L8" i="115"/>
  <c r="K8" i="115"/>
  <c r="I8" i="115"/>
  <c r="J8" i="115" s="1"/>
  <c r="H8" i="115"/>
  <c r="F8" i="115"/>
  <c r="G8" i="115" s="1"/>
  <c r="E8" i="115"/>
  <c r="D8" i="115"/>
  <c r="C8" i="115"/>
  <c r="B8" i="115"/>
  <c r="P7" i="115"/>
  <c r="M7" i="115"/>
  <c r="C29" i="116" s="1"/>
  <c r="L7" i="115"/>
  <c r="K7" i="115"/>
  <c r="I7" i="115"/>
  <c r="J7" i="115" s="1"/>
  <c r="H7" i="115"/>
  <c r="F7" i="115"/>
  <c r="G7" i="115" s="1"/>
  <c r="E7" i="115"/>
  <c r="D7" i="115"/>
  <c r="C7" i="115"/>
  <c r="B7" i="115"/>
  <c r="P6" i="115"/>
  <c r="M6" i="115"/>
  <c r="C28" i="116" s="1"/>
  <c r="L6" i="115"/>
  <c r="K6" i="115"/>
  <c r="I6" i="115"/>
  <c r="J6" i="115" s="1"/>
  <c r="H6" i="115"/>
  <c r="F6" i="115"/>
  <c r="G6" i="115" s="1"/>
  <c r="E6" i="115"/>
  <c r="D6" i="115"/>
  <c r="C6" i="115"/>
  <c r="B6" i="115"/>
  <c r="P5" i="115"/>
  <c r="M5" i="115"/>
  <c r="L5" i="115"/>
  <c r="K5" i="115"/>
  <c r="I5" i="115"/>
  <c r="J5" i="115" s="1"/>
  <c r="H5" i="115"/>
  <c r="F5" i="115"/>
  <c r="G5" i="115" s="1"/>
  <c r="E5" i="115"/>
  <c r="D5" i="115"/>
  <c r="C5" i="115"/>
  <c r="B5" i="115"/>
  <c r="J4" i="115"/>
  <c r="G4" i="115"/>
  <c r="D4" i="115"/>
  <c r="C4" i="115"/>
  <c r="B4" i="115"/>
  <c r="D18" i="114"/>
  <c r="P13" i="115" s="1"/>
  <c r="P12" i="112"/>
  <c r="M12" i="112"/>
  <c r="C34" i="113" s="1"/>
  <c r="L12" i="112"/>
  <c r="K12" i="112"/>
  <c r="I12" i="112"/>
  <c r="J12" i="112" s="1"/>
  <c r="H12" i="112"/>
  <c r="F12" i="112"/>
  <c r="G12" i="112" s="1"/>
  <c r="E12" i="112"/>
  <c r="D12" i="112"/>
  <c r="C12" i="112"/>
  <c r="B12" i="112"/>
  <c r="P11" i="112"/>
  <c r="M11" i="112"/>
  <c r="L11" i="112"/>
  <c r="K11" i="112"/>
  <c r="I11" i="112"/>
  <c r="J11" i="112" s="1"/>
  <c r="H11" i="112"/>
  <c r="F11" i="112"/>
  <c r="G11" i="112" s="1"/>
  <c r="E11" i="112"/>
  <c r="D11" i="112"/>
  <c r="C11" i="112"/>
  <c r="B11" i="112"/>
  <c r="P10" i="112"/>
  <c r="M10" i="112"/>
  <c r="C32" i="113" s="1"/>
  <c r="L10" i="112"/>
  <c r="K10" i="112"/>
  <c r="I10" i="112"/>
  <c r="J10" i="112" s="1"/>
  <c r="H10" i="112"/>
  <c r="F10" i="112"/>
  <c r="G10" i="112" s="1"/>
  <c r="E10" i="112"/>
  <c r="D10" i="112"/>
  <c r="C10" i="112"/>
  <c r="B10" i="112"/>
  <c r="P9" i="112"/>
  <c r="M9" i="112"/>
  <c r="C31" i="113" s="1"/>
  <c r="L9" i="112"/>
  <c r="K9" i="112"/>
  <c r="I9" i="112"/>
  <c r="J9" i="112" s="1"/>
  <c r="H9" i="112"/>
  <c r="F9" i="112"/>
  <c r="G9" i="112" s="1"/>
  <c r="E9" i="112"/>
  <c r="D9" i="112"/>
  <c r="C9" i="112"/>
  <c r="B9" i="112"/>
  <c r="P8" i="112"/>
  <c r="M8" i="112"/>
  <c r="C30" i="113" s="1"/>
  <c r="L8" i="112"/>
  <c r="K8" i="112"/>
  <c r="I8" i="112"/>
  <c r="J8" i="112" s="1"/>
  <c r="H8" i="112"/>
  <c r="F8" i="112"/>
  <c r="G8" i="112" s="1"/>
  <c r="E8" i="112"/>
  <c r="D8" i="112"/>
  <c r="C8" i="112"/>
  <c r="B8" i="112"/>
  <c r="P7" i="112"/>
  <c r="M7" i="112"/>
  <c r="L7" i="112"/>
  <c r="K7" i="112"/>
  <c r="I7" i="112"/>
  <c r="J7" i="112" s="1"/>
  <c r="H7" i="112"/>
  <c r="F7" i="112"/>
  <c r="G7" i="112" s="1"/>
  <c r="E7" i="112"/>
  <c r="D7" i="112"/>
  <c r="C7" i="112"/>
  <c r="B7" i="112"/>
  <c r="P6" i="112"/>
  <c r="M6" i="112"/>
  <c r="C28" i="113" s="1"/>
  <c r="L6" i="112"/>
  <c r="K6" i="112"/>
  <c r="I6" i="112"/>
  <c r="J6" i="112" s="1"/>
  <c r="H6" i="112"/>
  <c r="F6" i="112"/>
  <c r="G6" i="112" s="1"/>
  <c r="E6" i="112"/>
  <c r="D6" i="112"/>
  <c r="C6" i="112"/>
  <c r="B6" i="112"/>
  <c r="P5" i="112"/>
  <c r="M5" i="112"/>
  <c r="C27" i="113" s="1"/>
  <c r="L5" i="112"/>
  <c r="K5" i="112"/>
  <c r="I5" i="112"/>
  <c r="J5" i="112" s="1"/>
  <c r="H5" i="112"/>
  <c r="F5" i="112"/>
  <c r="G5" i="112" s="1"/>
  <c r="E5" i="112"/>
  <c r="D5" i="112"/>
  <c r="C5" i="112"/>
  <c r="B5" i="112"/>
  <c r="J4" i="112"/>
  <c r="G4" i="112"/>
  <c r="D4" i="112"/>
  <c r="C4" i="112"/>
  <c r="B4" i="112"/>
  <c r="D18" i="111"/>
  <c r="P13" i="112" s="1"/>
  <c r="N11" i="112" l="1"/>
  <c r="O11" i="112" s="1"/>
  <c r="Q11" i="112" s="1"/>
  <c r="N7" i="112"/>
  <c r="N9" i="115"/>
  <c r="O9" i="115" s="1"/>
  <c r="Q9" i="115" s="1"/>
  <c r="M13" i="115"/>
  <c r="N6" i="112"/>
  <c r="O6" i="112" s="1"/>
  <c r="Q6" i="112" s="1"/>
  <c r="C33" i="113"/>
  <c r="N10" i="112"/>
  <c r="N9" i="112"/>
  <c r="N8" i="112"/>
  <c r="N5" i="112"/>
  <c r="M13" i="112"/>
  <c r="C29" i="113"/>
  <c r="N12" i="112"/>
  <c r="C27" i="116"/>
  <c r="C31" i="116"/>
  <c r="N5" i="115"/>
  <c r="O5" i="115" s="1"/>
  <c r="N6" i="115"/>
  <c r="O6" i="115" s="1"/>
  <c r="N7" i="115"/>
  <c r="O7" i="115" s="1"/>
  <c r="N8" i="115"/>
  <c r="O8" i="115" s="1"/>
  <c r="N10" i="115"/>
  <c r="O10" i="115" s="1"/>
  <c r="N11" i="115"/>
  <c r="O11" i="115" s="1"/>
  <c r="N12" i="115"/>
  <c r="O12" i="115" s="1"/>
  <c r="O10" i="112" l="1"/>
  <c r="Q10" i="112" s="1"/>
  <c r="O12" i="112"/>
  <c r="Q12" i="112" s="1"/>
  <c r="O5" i="112"/>
  <c r="Q5" i="112" s="1"/>
  <c r="O8" i="112"/>
  <c r="Q8" i="112" s="1"/>
  <c r="O9" i="112"/>
  <c r="Q9" i="112" s="1"/>
  <c r="O7" i="112"/>
  <c r="Q7" i="112" s="1"/>
  <c r="Q8" i="115"/>
  <c r="Q12" i="115"/>
  <c r="Q7" i="115"/>
  <c r="Q11" i="115"/>
  <c r="Q6" i="115"/>
  <c r="Q10" i="115"/>
  <c r="O14" i="115"/>
  <c r="Q5" i="115"/>
  <c r="Q13" i="112" l="1"/>
  <c r="E27" i="113" s="1"/>
  <c r="O14" i="112"/>
  <c r="Q13" i="115"/>
  <c r="E32" i="116" s="1"/>
  <c r="E29" i="113" l="1"/>
  <c r="E33" i="113"/>
  <c r="E34" i="113"/>
  <c r="O13" i="112"/>
  <c r="D27" i="113" s="1"/>
  <c r="Q14" i="112"/>
  <c r="E33" i="116"/>
  <c r="E32" i="113"/>
  <c r="E28" i="113"/>
  <c r="E30" i="113"/>
  <c r="E31" i="113"/>
  <c r="Q14" i="115"/>
  <c r="O13" i="115"/>
  <c r="E31" i="116"/>
  <c r="E28" i="116"/>
  <c r="E27" i="116"/>
  <c r="E30" i="116"/>
  <c r="E29" i="116"/>
  <c r="E34" i="116"/>
  <c r="D28" i="113" l="1"/>
  <c r="B4" i="113"/>
  <c r="D33" i="113"/>
  <c r="D34" i="113"/>
  <c r="D29" i="113"/>
  <c r="D30" i="113"/>
  <c r="D31" i="113"/>
  <c r="D32" i="113"/>
  <c r="B4" i="116"/>
  <c r="D31" i="116"/>
  <c r="D29" i="116"/>
  <c r="D32" i="116"/>
  <c r="D28" i="116"/>
  <c r="D30" i="116"/>
  <c r="D34" i="116"/>
  <c r="D27" i="116"/>
  <c r="D33" i="116"/>
  <c r="B12" i="9" l="1"/>
  <c r="C12" i="9"/>
  <c r="D12" i="9"/>
  <c r="E12" i="9"/>
  <c r="F12" i="9"/>
  <c r="G12" i="9" s="1"/>
  <c r="H12" i="9"/>
  <c r="I12" i="9"/>
  <c r="J12" i="9" s="1"/>
  <c r="K12" i="9"/>
  <c r="L12" i="9"/>
  <c r="P12" i="9"/>
  <c r="D18" i="4"/>
  <c r="P13" i="9" s="1"/>
  <c r="M11" i="9" l="1"/>
  <c r="C33" i="117" s="1"/>
  <c r="M8" i="9"/>
  <c r="C30" i="117" s="1"/>
  <c r="M7" i="9"/>
  <c r="C29" i="117" s="1"/>
  <c r="M9" i="9"/>
  <c r="C31" i="117" s="1"/>
  <c r="M6" i="9"/>
  <c r="C28" i="117" s="1"/>
  <c r="L6" i="9" l="1"/>
  <c r="L7" i="9"/>
  <c r="L8" i="9"/>
  <c r="L9" i="9"/>
  <c r="L10" i="9"/>
  <c r="L11" i="9"/>
  <c r="K6" i="9"/>
  <c r="K7" i="9"/>
  <c r="K8" i="9"/>
  <c r="K9" i="9"/>
  <c r="K10" i="9"/>
  <c r="K11" i="9"/>
  <c r="E6" i="9"/>
  <c r="E7" i="9"/>
  <c r="E8" i="9"/>
  <c r="E9" i="9"/>
  <c r="E10" i="9"/>
  <c r="E11" i="9"/>
  <c r="H6" i="9"/>
  <c r="H7" i="9"/>
  <c r="H8" i="9"/>
  <c r="H9" i="9"/>
  <c r="H10" i="9"/>
  <c r="H11" i="9"/>
  <c r="D6" i="9"/>
  <c r="D7" i="9"/>
  <c r="D8" i="9"/>
  <c r="D9" i="9"/>
  <c r="D10" i="9"/>
  <c r="D11" i="9"/>
  <c r="F6" i="9"/>
  <c r="F7" i="9"/>
  <c r="F8" i="9"/>
  <c r="F9" i="9"/>
  <c r="F10" i="9"/>
  <c r="F11" i="9"/>
  <c r="I11" i="9"/>
  <c r="I10" i="9"/>
  <c r="C8" i="9" l="1"/>
  <c r="C6" i="9" l="1"/>
  <c r="C7" i="9"/>
  <c r="C9" i="9"/>
  <c r="C10" i="9"/>
  <c r="C11" i="9"/>
  <c r="C5" i="9"/>
  <c r="B11" i="9"/>
  <c r="B10" i="9"/>
  <c r="P10" i="9"/>
  <c r="J10" i="9" l="1"/>
  <c r="G10" i="9"/>
  <c r="J14" i="8"/>
  <c r="G14" i="8"/>
  <c r="M10" i="9" l="1"/>
  <c r="C32" i="117" s="1"/>
  <c r="M12" i="9"/>
  <c r="C34" i="117" s="1"/>
  <c r="M5" i="9"/>
  <c r="C27" i="117" s="1"/>
  <c r="P5" i="9"/>
  <c r="P6" i="9"/>
  <c r="P7" i="9"/>
  <c r="P8" i="9"/>
  <c r="P9" i="9"/>
  <c r="P11" i="9"/>
  <c r="I5" i="9"/>
  <c r="J5" i="9" s="1"/>
  <c r="I6" i="9"/>
  <c r="J6" i="9" s="1"/>
  <c r="I7" i="9"/>
  <c r="J7" i="9" s="1"/>
  <c r="I8" i="9"/>
  <c r="J8" i="9" s="1"/>
  <c r="I9" i="9"/>
  <c r="J9" i="9" s="1"/>
  <c r="J11" i="9"/>
  <c r="F5" i="9"/>
  <c r="G5" i="9" s="1"/>
  <c r="G6" i="9"/>
  <c r="G7" i="9"/>
  <c r="G8" i="9"/>
  <c r="G9" i="9"/>
  <c r="G11" i="9"/>
  <c r="B4" i="9"/>
  <c r="C4" i="9"/>
  <c r="D4" i="9"/>
  <c r="G4" i="9"/>
  <c r="J4" i="9"/>
  <c r="B5" i="9"/>
  <c r="D5" i="9"/>
  <c r="E5" i="9"/>
  <c r="H5" i="9"/>
  <c r="K5" i="9"/>
  <c r="L5" i="9"/>
  <c r="B6" i="9"/>
  <c r="B7" i="9"/>
  <c r="B8" i="9"/>
  <c r="B9" i="9"/>
  <c r="J8" i="8"/>
  <c r="J9" i="8"/>
  <c r="J10" i="8"/>
  <c r="J11" i="8"/>
  <c r="J12" i="8"/>
  <c r="J13" i="8"/>
  <c r="G8" i="8"/>
  <c r="G9" i="8"/>
  <c r="G10" i="8"/>
  <c r="G11" i="8"/>
  <c r="G12" i="8"/>
  <c r="G13" i="8"/>
  <c r="N7" i="9" l="1"/>
  <c r="O7" i="9" s="1"/>
  <c r="N8" i="9"/>
  <c r="O8" i="9" s="1"/>
  <c r="N11" i="9"/>
  <c r="O11" i="9" s="1"/>
  <c r="N6" i="9"/>
  <c r="O6" i="9" s="1"/>
  <c r="N9" i="9"/>
  <c r="O9" i="9" s="1"/>
  <c r="N10" i="9"/>
  <c r="O10" i="9" s="1"/>
  <c r="N12" i="9"/>
  <c r="O12" i="9" s="1"/>
  <c r="M13" i="9"/>
  <c r="Q12" i="9" l="1"/>
  <c r="N5" i="9"/>
  <c r="O5" i="9" s="1"/>
  <c r="O14" i="9" s="1"/>
  <c r="Q5" i="9" l="1"/>
  <c r="Q9" i="9" l="1"/>
  <c r="Q7" i="9"/>
  <c r="Q6" i="9"/>
  <c r="Q8" i="9"/>
  <c r="Q10" i="9"/>
  <c r="Q11" i="9"/>
  <c r="Q13" i="9" l="1"/>
  <c r="E28" i="117" s="1"/>
  <c r="E30" i="117" l="1"/>
  <c r="E32" i="117"/>
  <c r="E29" i="117"/>
  <c r="O13" i="9"/>
  <c r="E34" i="117"/>
  <c r="E27" i="117"/>
  <c r="E33" i="117"/>
  <c r="E31" i="117"/>
  <c r="Q14" i="9"/>
  <c r="B4" i="117" l="1"/>
  <c r="D34" i="117"/>
  <c r="D32" i="117"/>
  <c r="D31" i="117"/>
  <c r="D28" i="117"/>
  <c r="D29" i="117"/>
  <c r="D33" i="117"/>
  <c r="D30" i="117"/>
  <c r="D27" i="117"/>
</calcChain>
</file>

<file path=xl/sharedStrings.xml><?xml version="1.0" encoding="utf-8"?>
<sst xmlns="http://schemas.openxmlformats.org/spreadsheetml/2006/main" count="563" uniqueCount="238">
  <si>
    <t>Background</t>
  </si>
  <si>
    <t>Options</t>
  </si>
  <si>
    <t>Execution</t>
  </si>
  <si>
    <t>Project Type</t>
  </si>
  <si>
    <t>Project Status</t>
  </si>
  <si>
    <t>Planning</t>
  </si>
  <si>
    <t>Question</t>
  </si>
  <si>
    <t>Rating</t>
  </si>
  <si>
    <t>Score</t>
  </si>
  <si>
    <t>Reference documents</t>
  </si>
  <si>
    <t>Project Name</t>
  </si>
  <si>
    <t>Project Description</t>
  </si>
  <si>
    <t>IT Enabled</t>
  </si>
  <si>
    <t>Level 1</t>
  </si>
  <si>
    <t>Level 2</t>
  </si>
  <si>
    <t>Level 3</t>
  </si>
  <si>
    <t>−</t>
  </si>
  <si>
    <t>Level</t>
  </si>
  <si>
    <t>[Replace with project description that includes the goals of the project]</t>
  </si>
  <si>
    <t>Initiation</t>
  </si>
  <si>
    <t>Close</t>
  </si>
  <si>
    <t>Status</t>
  </si>
  <si>
    <t>Has the assigned Project Manager worked on a project of this size and complexity before?</t>
  </si>
  <si>
    <t>Importance</t>
  </si>
  <si>
    <t>Importance Weighting</t>
  </si>
  <si>
    <t>No procurement is required</t>
  </si>
  <si>
    <t>&lt; 25%</t>
  </si>
  <si>
    <t>26% - 50%</t>
  </si>
  <si>
    <t>51% - 75%</t>
  </si>
  <si>
    <t>&gt; 75%</t>
  </si>
  <si>
    <t>Small</t>
  </si>
  <si>
    <t>Medium</t>
  </si>
  <si>
    <t>Large</t>
  </si>
  <si>
    <t>&lt; 3 months</t>
  </si>
  <si>
    <t>3-6 months</t>
  </si>
  <si>
    <t>12-24 months</t>
  </si>
  <si>
    <t>&gt; 24 months</t>
  </si>
  <si>
    <t>Multiple functions or departments</t>
  </si>
  <si>
    <t>Multiple locations</t>
  </si>
  <si>
    <t>The entire organization</t>
  </si>
  <si>
    <t>No the project is not susceptible</t>
  </si>
  <si>
    <t>Yes, the project is moderately susceptible; time delays will have minor effects on the schedule.</t>
  </si>
  <si>
    <t>Yes, the project is highly susceptible; time delays will have major effects on the schedule.</t>
  </si>
  <si>
    <t>Neither statement applies</t>
  </si>
  <si>
    <t>One statement is true</t>
  </si>
  <si>
    <t>Both statements are true</t>
  </si>
  <si>
    <t>No</t>
  </si>
  <si>
    <t>Yes</t>
  </si>
  <si>
    <t>Yes: products, goods, or services can be readily supplied; or no procurement is required.</t>
  </si>
  <si>
    <t>There may be potential slippage of project schedule due to procurement complexity or vendor challenges.</t>
  </si>
  <si>
    <t>The project deliverables, schedule, or budget may be seriously affected by limited qualified bidders, significant request-for-proposal (RFP) process delays, or extended challenges.</t>
  </si>
  <si>
    <t>All statements are true; or no procurement is required.</t>
  </si>
  <si>
    <t>Two statements are true.</t>
  </si>
  <si>
    <t>One statement is true.</t>
  </si>
  <si>
    <t>None of the statements are true.</t>
  </si>
  <si>
    <t>One contract; or no procurement is required.</t>
  </si>
  <si>
    <t>The project fully conforms with all applicable policies.  Alternatively, the project is not subject to any of these policies.</t>
  </si>
  <si>
    <t>Four of the statements are true</t>
  </si>
  <si>
    <t>Three of the statements are true</t>
  </si>
  <si>
    <t>Two of the statements are true</t>
  </si>
  <si>
    <t>One of the statements is true</t>
  </si>
  <si>
    <t>None of the statements are true</t>
  </si>
  <si>
    <t>There are many integration requirements.</t>
  </si>
  <si>
    <t>Cost</t>
  </si>
  <si>
    <t>Cost, Procurement</t>
  </si>
  <si>
    <t>HR, Time</t>
  </si>
  <si>
    <t>Time, Scope, Cost</t>
  </si>
  <si>
    <t>Procurement, Cost, Time</t>
  </si>
  <si>
    <t>HR, Time, Cost, Quality</t>
  </si>
  <si>
    <t>HR, Time, Cost, Quality, Scope</t>
  </si>
  <si>
    <t>HR, Communications, Time, Cost</t>
  </si>
  <si>
    <t>Scope, Communications</t>
  </si>
  <si>
    <t>Scope, Communications, Time, Cost, Quality</t>
  </si>
  <si>
    <t xml:space="preserve">Scope,  Quality, Time, </t>
  </si>
  <si>
    <t>Time, Cost, Quality</t>
  </si>
  <si>
    <t>Time, Cost, Communications</t>
  </si>
  <si>
    <t>Procurement</t>
  </si>
  <si>
    <t>Notes</t>
  </si>
  <si>
    <t>6-12 months</t>
  </si>
  <si>
    <t>Team members will be fully allocated to the project. Team workload presents no risk to the project timeline.</t>
  </si>
  <si>
    <t>Some or all of the team members are over-committed. Team workload presents serious risks to the project timeline.</t>
  </si>
  <si>
    <t>You have a lower level of risk in this area.</t>
  </si>
  <si>
    <t>This is an area with a higher level of risk. Consider using a higher level of management here.</t>
  </si>
  <si>
    <t>Overall Project Level</t>
  </si>
  <si>
    <t>Does the project require an organizational change management plan?</t>
  </si>
  <si>
    <t>There are some challenges associated with policy requirements, but the project does not need to be structured around the policies.</t>
  </si>
  <si>
    <t>The project must be structured around meeting the policy requirements.</t>
  </si>
  <si>
    <t>Communication, HR, Scope</t>
  </si>
  <si>
    <t>Do Not Edit this table - edit the grey cells on the "Level Thresholds" tab</t>
  </si>
  <si>
    <t>[Replace with Project 3 Name]</t>
  </si>
  <si>
    <t>A basic change management plan is required. Minor changes to job roles and reporting relationships will occur.</t>
  </si>
  <si>
    <t>Significant change management will be required. There will be considerable changes to organizational structure.</t>
  </si>
  <si>
    <r>
      <t xml:space="preserve">Note: </t>
    </r>
    <r>
      <rPr>
        <sz val="10"/>
        <rFont val="Arial"/>
        <family val="2"/>
      </rPr>
      <t>Total must equal 100%</t>
    </r>
  </si>
  <si>
    <r>
      <t xml:space="preserve">What degree of integration with other projects, systems, infrastructure, or organizations is required (i.e. integration with things </t>
    </r>
    <r>
      <rPr>
        <b/>
        <i/>
        <sz val="10"/>
        <rFont val="Arial"/>
        <family val="2"/>
      </rPr>
      <t>external</t>
    </r>
    <r>
      <rPr>
        <sz val="10"/>
        <rFont val="Arial"/>
        <family val="2"/>
      </rPr>
      <t xml:space="preserve"> to the project)?  </t>
    </r>
  </si>
  <si>
    <t>% of Overall Project Risk</t>
  </si>
  <si>
    <t>Dollars</t>
  </si>
  <si>
    <t>Size</t>
  </si>
  <si>
    <t>Range</t>
  </si>
  <si>
    <t>Months</t>
  </si>
  <si>
    <t>YesNo</t>
  </si>
  <si>
    <t>BusProc</t>
  </si>
  <si>
    <t>Project</t>
  </si>
  <si>
    <t>Statement</t>
  </si>
  <si>
    <t>ProjAlign</t>
  </si>
  <si>
    <t>BusBen</t>
  </si>
  <si>
    <t>ProjRel</t>
  </si>
  <si>
    <t>ComPoint</t>
  </si>
  <si>
    <t>ProjReq</t>
  </si>
  <si>
    <t>Bidder</t>
  </si>
  <si>
    <t>Supply</t>
  </si>
  <si>
    <t>Statement2</t>
  </si>
  <si>
    <t>Statement3</t>
  </si>
  <si>
    <t>Contract</t>
  </si>
  <si>
    <t>Require</t>
  </si>
  <si>
    <t>Criteria4</t>
  </si>
  <si>
    <t>Criteria3</t>
  </si>
  <si>
    <t>Team</t>
  </si>
  <si>
    <t>ManReq</t>
  </si>
  <si>
    <t>Customer</t>
  </si>
  <si>
    <t>Conform</t>
  </si>
  <si>
    <t>Integration</t>
  </si>
  <si>
    <t>ProjReq2</t>
  </si>
  <si>
    <t>Completely addresses all project requirements; or no procurement is required.</t>
  </si>
  <si>
    <t>Is high-level and adequately describes required procurement activities.</t>
  </si>
  <si>
    <t>Only has rough details; or completed document is inappropriate for the project.</t>
  </si>
  <si>
    <t>Stakeholder Risks</t>
  </si>
  <si>
    <t>Time Risks</t>
  </si>
  <si>
    <t>Scope Risks</t>
  </si>
  <si>
    <t>Cost Risks</t>
  </si>
  <si>
    <t>Quality Risks</t>
  </si>
  <si>
    <t>Human Resources Risks</t>
  </si>
  <si>
    <t>Communications Risks</t>
  </si>
  <si>
    <t>Procurement Risks</t>
  </si>
  <si>
    <t>What is the total budget for this project?</t>
  </si>
  <si>
    <r>
      <t xml:space="preserve">How would you describe the size of the budget relative to other projects in your organization?
</t>
    </r>
    <r>
      <rPr>
        <b/>
        <sz val="10"/>
        <rFont val="Arial"/>
        <family val="2"/>
      </rPr>
      <t xml:space="preserve">Note: </t>
    </r>
    <r>
      <rPr>
        <sz val="10"/>
        <rFont val="Arial"/>
        <family val="2"/>
      </rPr>
      <t>Total budget includes capital and operating costs</t>
    </r>
    <r>
      <rPr>
        <sz val="10"/>
        <color rgb="FFFF0000"/>
        <rFont val="Arial"/>
        <family val="2"/>
      </rPr>
      <t>.</t>
    </r>
  </si>
  <si>
    <r>
      <t xml:space="preserve">What is the estimate for the number of resources required to complete this project?
</t>
    </r>
    <r>
      <rPr>
        <b/>
        <sz val="10"/>
        <rFont val="Arial"/>
        <family val="2"/>
      </rPr>
      <t>Note:</t>
    </r>
    <r>
      <rPr>
        <sz val="10"/>
        <rFont val="Arial"/>
        <family val="2"/>
      </rPr>
      <t xml:space="preserve"> Resources include full-time and part-time staff, as well as contractors, consultants and vendors.</t>
    </r>
  </si>
  <si>
    <t>&lt; 10</t>
  </si>
  <si>
    <t>10-20</t>
  </si>
  <si>
    <t>20-40</t>
  </si>
  <si>
    <t>40-60</t>
  </si>
  <si>
    <t>&gt;60</t>
  </si>
  <si>
    <t>What parts of the organization will this project impact?</t>
  </si>
  <si>
    <t>A single business process</t>
  </si>
  <si>
    <t>Multiple business processes</t>
  </si>
  <si>
    <t>Does the project align with business objectives?</t>
  </si>
  <si>
    <t>The project directly aligns with one or more business objectives.</t>
  </si>
  <si>
    <t>The project indirectly contributes to one or more business objectives.</t>
  </si>
  <si>
    <t>The project does not clearly contribute to one or more business objectives.</t>
  </si>
  <si>
    <t>Do the business benefits of the project provide value to the organization?</t>
  </si>
  <si>
    <t>The business benefits are compelling, and the value is clearly understood and documented.</t>
  </si>
  <si>
    <t>The business benefits do not provide value or are not well understood and documented.</t>
  </si>
  <si>
    <t xml:space="preserve">Are key stakeholders engaged in the early stages of project planning? </t>
  </si>
  <si>
    <t>All key stakeholders are identified, engaged and consulted during early project planning.</t>
  </si>
  <si>
    <t>Stakeholders are identified, but not fully engaged or consulted during early project planning.</t>
  </si>
  <si>
    <t>Stakeholders have not been identified or engaged during early project planning.</t>
  </si>
  <si>
    <t>Stakeholder, Communications, Scope</t>
  </si>
  <si>
    <t>Stakeholder, Communications</t>
  </si>
  <si>
    <t>What type of communication plan will be required?</t>
  </si>
  <si>
    <t>Simple communication plan, with a few key stakeholders.</t>
  </si>
  <si>
    <t>Multiple stakeholders, with different information requirements.</t>
  </si>
  <si>
    <t>How would you characterize the commitment of senior management to the project?</t>
  </si>
  <si>
    <t>A project sponsor is identified and fully engaged in the project.</t>
  </si>
  <si>
    <t>A project champion is engaged at the senior management level.</t>
  </si>
  <si>
    <t>How available are required vendors or suppliers?</t>
  </si>
  <si>
    <t>There are many vendors that can satisfy procurement requirements or no procurement is required.</t>
  </si>
  <si>
    <t>There is a limited number of qualified vendors or suppliers.</t>
  </si>
  <si>
    <t>There is only one qualified vendor or there are no qualified vendors that can meet procurement requirements.</t>
  </si>
  <si>
    <t>How many separate vendor contracts will be required for this project?</t>
  </si>
  <si>
    <t>2-5 contracts</t>
  </si>
  <si>
    <t>&gt; 5 contracts</t>
  </si>
  <si>
    <t>Do you anticipate resource or skillset constraints with the project?</t>
  </si>
  <si>
    <t>Required skillsets are expected to be available for the duration of the project.</t>
  </si>
  <si>
    <t>Some turnover is expected, but a suitable replacement is expected to be available on short notice.</t>
  </si>
  <si>
    <t>Required skillsets are expected to be tight in terms of availability.</t>
  </si>
  <si>
    <t>How do you expect team workload allocation to impact project timelines?</t>
  </si>
  <si>
    <t>Team members are part-time on the project but have the required availability. Team workload presents minor risk to the project timeline.</t>
  </si>
  <si>
    <t>What prior experience does the project team possess with regards to this type of project?</t>
  </si>
  <si>
    <t>Knowledge</t>
  </si>
  <si>
    <t>This project has been done before by the organization.</t>
  </si>
  <si>
    <t>This project has not been done before, but has a proven approach.</t>
  </si>
  <si>
    <t>This is a new type of project for the organization and has not been proven.</t>
  </si>
  <si>
    <t>What is the level of customer involvement required for this project?</t>
  </si>
  <si>
    <t>No customer involvement is required for project success.</t>
  </si>
  <si>
    <t>Limited customer involvement is required for project success.</t>
  </si>
  <si>
    <t>Moderate customer involvement is required for project success.</t>
  </si>
  <si>
    <t xml:space="preserve">Extensive customer involvement is required for project success. </t>
  </si>
  <si>
    <t>Are project requirements clear and documented?</t>
  </si>
  <si>
    <t>There are no significant change management requirements.</t>
  </si>
  <si>
    <t xml:space="preserve">All requirements are clearly articulated and documented. </t>
  </si>
  <si>
    <t>Less than 50% of total requirements are clearly articulated and documented.</t>
  </si>
  <si>
    <t>At least 50% of total requirements are clearly articulated and documented.</t>
  </si>
  <si>
    <t>Are project requirements expected to remain stable?</t>
  </si>
  <si>
    <t>All project requirements are expected to remain stable.</t>
  </si>
  <si>
    <t>Some project requirements are expected to change after the project is launched.</t>
  </si>
  <si>
    <t>Many of the project requirements are expected to change during the lifetime of the project.</t>
  </si>
  <si>
    <t>Project requirements are expected to be highly unstable during the lifetime of the project.</t>
  </si>
  <si>
    <t>Are any other projects dependent on the outputs or outcomes of this project?</t>
  </si>
  <si>
    <t>Stakeholder, Scope</t>
  </si>
  <si>
    <t>Procurement, Cost</t>
  </si>
  <si>
    <t xml:space="preserve">Stakeholder, Communications, Time, Quality </t>
  </si>
  <si>
    <r>
      <t>What percentage of the overall project budget is for procurement?</t>
    </r>
    <r>
      <rPr>
        <b/>
        <sz val="10"/>
        <color rgb="FFFF0000"/>
        <rFont val="Arial"/>
        <family val="2"/>
      </rPr>
      <t/>
    </r>
  </si>
  <si>
    <r>
      <t>What is the estimated duration of the project ?</t>
    </r>
    <r>
      <rPr>
        <b/>
        <sz val="14"/>
        <rFont val="Arial"/>
        <family val="2"/>
      </rPr>
      <t/>
    </r>
  </si>
  <si>
    <t xml:space="preserve">Project Level Assessment </t>
  </si>
  <si>
    <t>Project Level Thresholds</t>
  </si>
  <si>
    <t>Is this project dependent on the outputs or outcomes of any other projects?</t>
  </si>
  <si>
    <t>There is a project sponsor, but this person is engaged in other projects and activities.</t>
  </si>
  <si>
    <t>All business and IT stakeholders are fully committed to and engaged in the project.</t>
  </si>
  <si>
    <t>Most project requirements are expected to remain stable.</t>
  </si>
  <si>
    <t>Many stakeholders, both internal and external, that need frequent communication in a variety of formats.</t>
  </si>
  <si>
    <t>There is no project sponsor and no clearly identifiable executive commitment.</t>
  </si>
  <si>
    <t>PMBOK® Guide Fifth Edition</t>
  </si>
  <si>
    <r>
      <t xml:space="preserve">ð </t>
    </r>
    <r>
      <rPr>
        <sz val="10"/>
        <rFont val="Arial"/>
        <family val="2"/>
      </rPr>
      <t xml:space="preserve"> The tool is designed to determine the project level as follows:
         </t>
    </r>
    <r>
      <rPr>
        <b/>
        <sz val="10"/>
        <rFont val="Arial"/>
        <family val="2"/>
      </rPr>
      <t>Level 1:</t>
    </r>
    <r>
      <rPr>
        <sz val="10"/>
        <rFont val="Arial"/>
        <family val="2"/>
      </rPr>
      <t xml:space="preserve"> Lowest risk, least complex
         </t>
    </r>
    <r>
      <rPr>
        <b/>
        <sz val="10"/>
        <rFont val="Arial"/>
        <family val="2"/>
      </rPr>
      <t>Level 2:</t>
    </r>
    <r>
      <rPr>
        <sz val="10"/>
        <rFont val="Arial"/>
        <family val="2"/>
      </rPr>
      <t xml:space="preserve"> Moderate risk and complexity
         </t>
    </r>
    <r>
      <rPr>
        <b/>
        <sz val="10"/>
        <rFont val="Arial"/>
        <family val="2"/>
      </rPr>
      <t>Level 3:</t>
    </r>
    <r>
      <rPr>
        <sz val="10"/>
        <rFont val="Arial"/>
        <family val="2"/>
      </rPr>
      <t xml:space="preserve"> Highest risk and complexity</t>
    </r>
  </si>
  <si>
    <t>Risk Category</t>
  </si>
  <si>
    <t>These weightings should be set by the Project Manager to reflect the importance of different risk categories to the overall success of the project.</t>
  </si>
  <si>
    <t>Risk Categories</t>
  </si>
  <si>
    <t>$0 - $10,000</t>
  </si>
  <si>
    <t>$10,000 - $25,000</t>
  </si>
  <si>
    <t>$25,000 - $50,000</t>
  </si>
  <si>
    <t>$50,000 - $100,000</t>
  </si>
  <si>
    <t>&gt; $100,000</t>
  </si>
  <si>
    <t>The business benefits seem to provide some value, but further clarification is required.</t>
  </si>
  <si>
    <t>There are a few integration requirements.</t>
  </si>
  <si>
    <t>There are a moderate number of integration requirements.</t>
  </si>
  <si>
    <t>Project Level Results</t>
  </si>
  <si>
    <t>Each question is associated with one or more project risk categories, and the answer you choose will impact the project's score for those categories. The category thresholds are set manually in the Level Thresholds tab. The actual project level is determined by the importance rating for all categories.</t>
  </si>
  <si>
    <t>New application</t>
  </si>
  <si>
    <t>Business Process Inititiative</t>
  </si>
  <si>
    <t>Infrastructure upgrade</t>
  </si>
  <si>
    <t>This is an area with a higher level of risk.</t>
  </si>
  <si>
    <t>For acceptable use of this tool, refer to Info-Tech's Terms of Use. These documents are intended to supply general information only, not specific professional or personal advice, and are not intended to be used as a substitute for any kind of professional advice. Use this document either in whole or in part as a basis and guide for document creation. To customize this document with corporate marks and titles, simply replace the Info-Tech information in the Header and Footer fields of this document.</t>
  </si>
  <si>
    <r>
      <t xml:space="preserve">For each risk category, set thresholds that will determine the project level </t>
    </r>
    <r>
      <rPr>
        <b/>
        <sz val="10"/>
        <rFont val="Arial"/>
        <family val="2"/>
      </rPr>
      <t xml:space="preserve">for </t>
    </r>
    <r>
      <rPr>
        <b/>
        <i/>
        <sz val="10"/>
        <rFont val="Arial"/>
        <family val="2"/>
      </rPr>
      <t>that category.</t>
    </r>
    <r>
      <rPr>
        <i/>
        <sz val="10"/>
        <rFont val="Arial"/>
        <family val="2"/>
      </rPr>
      <t xml:space="preserve"> </t>
    </r>
    <r>
      <rPr>
        <sz val="10"/>
        <rFont val="Arial"/>
        <family val="2"/>
      </rPr>
      <t xml:space="preserve">Exceeding the threshold </t>
    </r>
    <r>
      <rPr>
        <i/>
        <sz val="10"/>
        <rFont val="Arial"/>
        <family val="2"/>
      </rPr>
      <t>does not</t>
    </r>
    <r>
      <rPr>
        <sz val="10"/>
        <rFont val="Arial"/>
        <family val="2"/>
      </rPr>
      <t xml:space="preserve"> automatically move the entire project up to the next level - the project level is also determined by the risk category importance weightings assigned on the Project Input tab.  
</t>
    </r>
    <r>
      <rPr>
        <b/>
        <sz val="10"/>
        <rFont val="Arial"/>
        <family val="2"/>
      </rPr>
      <t>Instructions:</t>
    </r>
    <r>
      <rPr>
        <sz val="10"/>
        <rFont val="Arial"/>
        <family val="2"/>
      </rPr>
      <t xml:space="preserve"> Assign ranges for each risk category. The upper and lower percentages for each category set the threshold for that particular category and will determine how the project is scored for that category. 
E.g. </t>
    </r>
    <r>
      <rPr>
        <i/>
        <sz val="10"/>
        <rFont val="Arial"/>
        <family val="2"/>
      </rPr>
      <t>If the Level 1 threshold for Scope Risks is in the 0-25% range, then a project would have to score below 25% on Scope for that category to be given a Level 1 score.</t>
    </r>
  </si>
  <si>
    <r>
      <t>This tool contains the following:
1)</t>
    </r>
    <r>
      <rPr>
        <b/>
        <sz val="10"/>
        <rFont val="Arial"/>
        <family val="2"/>
      </rPr>
      <t xml:space="preserve"> Instructions</t>
    </r>
    <r>
      <rPr>
        <sz val="10"/>
        <rFont val="Arial"/>
        <family val="2"/>
      </rPr>
      <t xml:space="preserve"> - (This page) provides information on the tool itself.
2)</t>
    </r>
    <r>
      <rPr>
        <b/>
        <sz val="10"/>
        <rFont val="Arial"/>
        <family val="2"/>
      </rPr>
      <t xml:space="preserve"> Level Thresholds</t>
    </r>
    <r>
      <rPr>
        <sz val="10"/>
        <rFont val="Arial"/>
        <family val="2"/>
      </rPr>
      <t xml:space="preserve"> - This tab allows for level thresholds to be set for each risk category. This tab will be completed once according to the thresholds set by your Project Management organization. Note: once completed, hide this tab to avoid confusion. 
3) </t>
    </r>
    <r>
      <rPr>
        <b/>
        <sz val="10"/>
        <rFont val="Arial"/>
        <family val="2"/>
      </rPr>
      <t xml:space="preserve">Project x Input </t>
    </r>
    <r>
      <rPr>
        <sz val="10"/>
        <rFont val="Arial"/>
        <family val="2"/>
      </rPr>
      <t xml:space="preserve">- These tabs allow for weighting of the categories by importance, and contain the assessment questions  to be answered for each project. Up to 3 projects can be assessed (Project 1 Input, Project 2 Input, Project 3 Input).
4) </t>
    </r>
    <r>
      <rPr>
        <b/>
        <sz val="10"/>
        <rFont val="Arial"/>
        <family val="2"/>
      </rPr>
      <t>Project x Results</t>
    </r>
    <r>
      <rPr>
        <sz val="10"/>
        <rFont val="Arial"/>
        <family val="2"/>
      </rPr>
      <t xml:space="preserve"> - These tabs present the results of the assessment, including which risk categories are of greater or lesser concern to the project as a whole. Each project will have its own results page. The results for up to 3 projects can be generated. (Project 1 Results, Project 2 Results, Project 3 Results).</t>
    </r>
  </si>
  <si>
    <r>
      <t xml:space="preserve">Projects are assigned a level based on a combination of three elements:
- Level thresholds for each risk category, which determine how a project is scored for a specific category (e.g. Scope, Time, Cost, Quality, etc.). These are set once </t>
    </r>
    <r>
      <rPr>
        <b/>
        <sz val="10"/>
        <rFont val="Arial"/>
        <family val="2"/>
      </rPr>
      <t>for all projects.</t>
    </r>
    <r>
      <rPr>
        <sz val="10"/>
        <rFont val="Arial"/>
        <family val="2"/>
      </rPr>
      <t xml:space="preserve">
- Importance weightings for each risk category, </t>
    </r>
    <r>
      <rPr>
        <b/>
        <sz val="10"/>
        <rFont val="Arial"/>
        <family val="2"/>
      </rPr>
      <t>for a specific project</t>
    </r>
    <r>
      <rPr>
        <sz val="10"/>
        <rFont val="Arial"/>
        <family val="2"/>
      </rPr>
      <t>, which determine how much a score for one category impacts the overall project level.
- Responses to the 24 questions.</t>
    </r>
  </si>
  <si>
    <t>The Project Level Assessment is a 24-question assessment that determines the risk and complexity of a project and then assigns a Level of 1, 2, or 3 to the project.</t>
  </si>
  <si>
    <t>Project Level Assessment Tool</t>
  </si>
  <si>
    <t>Maximo Purchasing</t>
  </si>
  <si>
    <t>Initiative-6 - HTTP 2 HTTPS - Conversion to SSL</t>
  </si>
  <si>
    <t>Convert ISD, RegionalSan and SASD websites from HTTP to HTTPS thus securing those websites.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</si>
</sst>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0%"/>
  </numFmts>
  <fonts count="27" x14ac:knownFonts="1">
    <font>
      <sz val="10"/>
      <name val="Arial"/>
    </font>
    <font>
      <sz val="10"/>
      <name val="Arial"/>
      <family val="2"/>
    </font>
    <font>
      <b/>
      <sz val="10"/>
      <name val="Arial"/>
      <family val="2"/>
    </font>
    <font>
      <b/>
      <sz val="14"/>
      <name val="Arial"/>
      <family val="2"/>
    </font>
    <font>
      <sz val="14"/>
      <name val="Arial"/>
      <family val="2"/>
    </font>
    <font>
      <b/>
      <sz val="12"/>
      <name val="Arial"/>
      <family val="2"/>
    </font>
    <font>
      <b/>
      <sz val="12"/>
      <color indexed="18"/>
      <name val="Arial"/>
      <family val="2"/>
    </font>
    <font>
      <sz val="10"/>
      <name val="Arial"/>
      <family val="2"/>
    </font>
    <font>
      <sz val="12"/>
      <name val="Arial"/>
      <family val="2"/>
    </font>
    <font>
      <sz val="8"/>
      <name val="Arial"/>
      <family val="2"/>
    </font>
    <font>
      <sz val="10"/>
      <color indexed="8"/>
      <name val="Arial"/>
      <family val="2"/>
    </font>
    <font>
      <b/>
      <sz val="18"/>
      <name val="Arial"/>
      <family val="2"/>
    </font>
    <font>
      <i/>
      <sz val="10"/>
      <name val="Arial"/>
      <family val="2"/>
    </font>
    <font>
      <sz val="10"/>
      <name val="Wingdings"/>
      <charset val="2"/>
    </font>
    <font>
      <b/>
      <sz val="12"/>
      <color indexed="13"/>
      <name val="Arial"/>
      <family val="2"/>
    </font>
    <font>
      <sz val="10"/>
      <name val="Arial"/>
      <family val="2"/>
    </font>
    <font>
      <sz val="14"/>
      <color rgb="FFFF0000"/>
      <name val="Arial"/>
      <family val="2"/>
    </font>
    <font>
      <i/>
      <sz val="12"/>
      <name val="Arial"/>
      <family val="2"/>
    </font>
    <font>
      <b/>
      <sz val="14"/>
      <color indexed="13"/>
      <name val="Arial"/>
      <family val="2"/>
    </font>
    <font>
      <b/>
      <sz val="12"/>
      <color theme="0"/>
      <name val="Arial"/>
      <family val="2"/>
    </font>
    <font>
      <b/>
      <sz val="10"/>
      <color rgb="FFFF0000"/>
      <name val="Arial"/>
      <family val="2"/>
    </font>
    <font>
      <b/>
      <i/>
      <sz val="10"/>
      <name val="Arial"/>
      <family val="2"/>
    </font>
    <font>
      <b/>
      <sz val="10"/>
      <color theme="0"/>
      <name val="Arial"/>
      <family val="2"/>
    </font>
    <font>
      <b/>
      <sz val="10"/>
      <color indexed="18"/>
      <name val="Arial"/>
      <family val="2"/>
    </font>
    <font>
      <sz val="10"/>
      <color rgb="FF444444"/>
      <name val="Arial"/>
      <family val="2"/>
    </font>
    <font>
      <sz val="10"/>
      <color rgb="FFFF0000"/>
      <name val="Arial"/>
      <family val="2"/>
    </font>
    <font>
      <b/>
      <sz val="12"/>
      <color rgb="FFF8F8F8"/>
      <name val="Arial"/>
      <family val="2"/>
    </font>
  </fonts>
  <fills count="14">
    <fill>
      <patternFill patternType="none"/>
    </fill>
    <fill>
      <patternFill patternType="gray125"/>
    </fill>
    <fill>
      <patternFill patternType="solid">
        <fgColor indexed="9"/>
        <bgColor indexed="64"/>
      </patternFill>
    </fill>
    <fill>
      <patternFill patternType="solid">
        <fgColor theme="8"/>
        <bgColor indexed="64"/>
      </patternFill>
    </fill>
    <fill>
      <patternFill patternType="solid">
        <fgColor theme="6"/>
        <bgColor indexed="64"/>
      </patternFill>
    </fill>
    <fill>
      <patternFill patternType="solid">
        <fgColor theme="7" tint="0.79998168889431442"/>
        <bgColor indexed="64"/>
      </patternFill>
    </fill>
    <fill>
      <patternFill patternType="solid">
        <fgColor theme="0"/>
        <bgColor indexed="64"/>
      </patternFill>
    </fill>
    <fill>
      <patternFill patternType="solid">
        <fgColor theme="5"/>
        <bgColor indexed="64"/>
      </patternFill>
    </fill>
    <fill>
      <patternFill patternType="solid">
        <fgColor theme="8" tint="0.79998168889431442"/>
        <bgColor indexed="64"/>
      </patternFill>
    </fill>
    <fill>
      <patternFill patternType="solid">
        <fgColor rgb="FFADB7C3"/>
        <bgColor indexed="64"/>
      </patternFill>
    </fill>
    <fill>
      <patternFill patternType="solid">
        <fgColor rgb="FF7B7B7B"/>
        <bgColor indexed="64"/>
      </patternFill>
    </fill>
    <fill>
      <patternFill patternType="solid">
        <fgColor rgb="FFD3CB8D"/>
        <bgColor indexed="64"/>
      </patternFill>
    </fill>
    <fill>
      <patternFill patternType="solid">
        <fgColor theme="7"/>
        <bgColor indexed="64"/>
      </patternFill>
    </fill>
    <fill>
      <patternFill patternType="solid">
        <fgColor rgb="FF647455"/>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style="medium">
        <color indexed="64"/>
      </bottom>
      <diagonal/>
    </border>
    <border>
      <left/>
      <right style="thin">
        <color indexed="8"/>
      </right>
      <top style="medium">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style="medium">
        <color indexed="8"/>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style="thin">
        <color indexed="8"/>
      </top>
      <bottom style="medium">
        <color indexed="8"/>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indexed="8"/>
      </top>
      <bottom/>
      <diagonal/>
    </border>
    <border>
      <left style="thin">
        <color indexed="64"/>
      </left>
      <right/>
      <top/>
      <bottom/>
      <diagonal/>
    </border>
    <border>
      <left style="thin">
        <color indexed="64"/>
      </left>
      <right style="medium">
        <color indexed="64"/>
      </right>
      <top style="thin">
        <color indexed="64"/>
      </top>
      <bottom style="medium">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1" fillId="0" borderId="0"/>
  </cellStyleXfs>
  <cellXfs count="246">
    <xf numFmtId="0" fontId="0" fillId="0" borderId="0" xfId="0"/>
    <xf numFmtId="0" fontId="8" fillId="0" borderId="0" xfId="0" applyFont="1" applyAlignment="1" applyProtection="1">
      <alignment vertical="center"/>
      <protection locked="0"/>
    </xf>
    <xf numFmtId="0" fontId="6" fillId="0" borderId="0" xfId="0" applyFont="1" applyFill="1" applyBorder="1" applyAlignment="1" applyProtection="1">
      <alignment vertical="center" wrapText="1"/>
    </xf>
    <xf numFmtId="0" fontId="6" fillId="0" borderId="0" xfId="0" applyFont="1" applyFill="1" applyBorder="1" applyAlignment="1" applyProtection="1">
      <alignment horizontal="left" vertical="center" wrapText="1"/>
    </xf>
    <xf numFmtId="0" fontId="8" fillId="0" borderId="0" xfId="0" applyFont="1"/>
    <xf numFmtId="0" fontId="6" fillId="0" borderId="0" xfId="0" applyFont="1" applyFill="1" applyBorder="1" applyAlignment="1" applyProtection="1">
      <alignment horizontal="left" vertical="top" wrapText="1"/>
    </xf>
    <xf numFmtId="0" fontId="8" fillId="0" borderId="0" xfId="0" applyFont="1" applyAlignment="1">
      <alignment horizontal="left" vertical="top"/>
    </xf>
    <xf numFmtId="0" fontId="2" fillId="0" borderId="0" xfId="0" applyFont="1" applyFill="1" applyBorder="1" applyAlignment="1"/>
    <xf numFmtId="0" fontId="5" fillId="0" borderId="0" xfId="0" applyFont="1" applyAlignment="1" applyProtection="1">
      <alignment vertical="center"/>
      <protection locked="0"/>
    </xf>
    <xf numFmtId="0" fontId="8" fillId="0" borderId="0" xfId="0" applyFont="1" applyAlignment="1" applyProtection="1">
      <alignment horizontal="left" vertical="center" wrapText="1"/>
      <protection locked="0"/>
    </xf>
    <xf numFmtId="0" fontId="3"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0" fontId="8" fillId="0" borderId="0" xfId="0" applyFont="1" applyBorder="1" applyAlignment="1" applyProtection="1">
      <alignment vertical="center"/>
      <protection locked="0"/>
    </xf>
    <xf numFmtId="0" fontId="14" fillId="0" borderId="0" xfId="0" applyFont="1" applyFill="1" applyAlignment="1" applyProtection="1">
      <alignment horizontal="center" vertical="center"/>
      <protection locked="0"/>
    </xf>
    <xf numFmtId="0" fontId="8" fillId="0" borderId="0" xfId="0" applyFont="1" applyFill="1" applyAlignment="1" applyProtection="1">
      <alignment vertical="center"/>
      <protection locked="0"/>
    </xf>
    <xf numFmtId="0" fontId="5" fillId="0" borderId="0" xfId="0" applyFont="1" applyBorder="1" applyAlignment="1" applyProtection="1">
      <alignment vertical="center" wrapText="1"/>
      <protection locked="0"/>
    </xf>
    <xf numFmtId="0" fontId="0" fillId="0" borderId="0" xfId="0" applyBorder="1"/>
    <xf numFmtId="0" fontId="2" fillId="0" borderId="13" xfId="0" applyFont="1" applyBorder="1"/>
    <xf numFmtId="0" fontId="0" fillId="0" borderId="14" xfId="0" applyBorder="1"/>
    <xf numFmtId="0" fontId="1" fillId="0" borderId="0" xfId="0" applyFont="1"/>
    <xf numFmtId="0" fontId="2" fillId="0" borderId="0" xfId="0" applyFont="1"/>
    <xf numFmtId="9" fontId="0" fillId="0" borderId="0" xfId="1" applyFont="1"/>
    <xf numFmtId="9" fontId="15" fillId="0" borderId="0" xfId="1" applyFont="1" applyFill="1" applyBorder="1" applyAlignment="1" applyProtection="1"/>
    <xf numFmtId="0" fontId="0" fillId="0" borderId="0" xfId="0" applyFill="1" applyBorder="1"/>
    <xf numFmtId="0" fontId="1" fillId="0" borderId="0" xfId="0" applyFont="1" applyFill="1" applyBorder="1"/>
    <xf numFmtId="0" fontId="2" fillId="0" borderId="0" xfId="0" applyFont="1" applyBorder="1"/>
    <xf numFmtId="0" fontId="1" fillId="0" borderId="0" xfId="0" applyFont="1" applyBorder="1"/>
    <xf numFmtId="0" fontId="0" fillId="0" borderId="15" xfId="0" applyBorder="1"/>
    <xf numFmtId="0" fontId="8" fillId="0" borderId="0" xfId="0" applyFont="1" applyFill="1"/>
    <xf numFmtId="0" fontId="8" fillId="0" borderId="0" xfId="0" applyFont="1" applyFill="1" applyAlignment="1">
      <alignment horizontal="left" vertical="top"/>
    </xf>
    <xf numFmtId="0" fontId="0" fillId="0" borderId="0" xfId="0" applyFill="1"/>
    <xf numFmtId="0" fontId="4" fillId="0" borderId="0" xfId="0" applyFont="1" applyAlignment="1">
      <alignment horizontal="left" wrapText="1"/>
    </xf>
    <xf numFmtId="0" fontId="16" fillId="0" borderId="0" xfId="0" applyFont="1" applyAlignment="1">
      <alignment wrapText="1"/>
    </xf>
    <xf numFmtId="0" fontId="4" fillId="0" borderId="0" xfId="0" applyFont="1" applyAlignment="1">
      <alignment wrapText="1"/>
    </xf>
    <xf numFmtId="0" fontId="4" fillId="0" borderId="0" xfId="0" applyFont="1" applyAlignment="1" applyProtection="1">
      <alignment vertical="center"/>
      <protection locked="0"/>
    </xf>
    <xf numFmtId="0" fontId="8" fillId="0" borderId="0" xfId="0" applyFont="1" applyBorder="1" applyAlignment="1" applyProtection="1">
      <alignment horizontal="center" vertical="center"/>
      <protection locked="0"/>
    </xf>
    <xf numFmtId="164" fontId="0" fillId="0" borderId="0" xfId="0" applyNumberFormat="1"/>
    <xf numFmtId="0" fontId="1" fillId="0" borderId="14" xfId="0" applyFont="1" applyBorder="1"/>
    <xf numFmtId="0" fontId="2" fillId="10" borderId="16" xfId="0" applyFont="1" applyFill="1" applyBorder="1"/>
    <xf numFmtId="0" fontId="2" fillId="10" borderId="13" xfId="0" applyFont="1" applyFill="1" applyBorder="1"/>
    <xf numFmtId="0" fontId="1" fillId="0" borderId="15" xfId="0" applyFont="1" applyBorder="1"/>
    <xf numFmtId="0" fontId="8" fillId="0" borderId="0" xfId="0" applyFont="1" applyAlignment="1" applyProtection="1">
      <alignment vertical="center" wrapText="1"/>
      <protection locked="0"/>
    </xf>
    <xf numFmtId="0" fontId="8" fillId="0" borderId="0" xfId="0" applyFont="1" applyBorder="1" applyAlignment="1" applyProtection="1">
      <alignment vertical="center" wrapText="1"/>
      <protection locked="0" hidden="1"/>
    </xf>
    <xf numFmtId="0" fontId="11" fillId="0" borderId="0" xfId="0" applyFont="1" applyAlignment="1" applyProtection="1">
      <alignment vertical="center" wrapText="1"/>
      <protection locked="0"/>
    </xf>
    <xf numFmtId="0" fontId="14" fillId="0" borderId="0" xfId="0" applyFont="1" applyFill="1" applyAlignment="1" applyProtection="1">
      <alignment horizontal="center" vertical="center" wrapText="1"/>
      <protection locked="0"/>
    </xf>
    <xf numFmtId="0" fontId="4" fillId="0" borderId="0" xfId="0" applyFont="1" applyAlignment="1" applyProtection="1">
      <alignment vertical="center" wrapText="1"/>
      <protection locked="0"/>
    </xf>
    <xf numFmtId="0" fontId="18" fillId="0" borderId="0" xfId="0" applyFont="1" applyFill="1" applyAlignment="1" applyProtection="1">
      <alignment horizontal="center" vertical="center" wrapText="1"/>
      <protection locked="0"/>
    </xf>
    <xf numFmtId="0" fontId="4" fillId="0" borderId="0" xfId="0" applyFont="1" applyFill="1" applyAlignment="1" applyProtection="1">
      <alignment vertical="center" wrapText="1"/>
      <protection locked="0"/>
    </xf>
    <xf numFmtId="0" fontId="1" fillId="0" borderId="0" xfId="0" applyFont="1" applyAlignment="1">
      <alignment wrapText="1"/>
    </xf>
    <xf numFmtId="0" fontId="2" fillId="0" borderId="1" xfId="0" applyFont="1" applyBorder="1" applyAlignment="1" applyProtection="1">
      <alignment horizontal="center"/>
    </xf>
    <xf numFmtId="9" fontId="1" fillId="5" borderId="1" xfId="1" applyFont="1" applyFill="1" applyBorder="1" applyProtection="1"/>
    <xf numFmtId="9" fontId="1" fillId="0" borderId="1" xfId="1" applyFont="1" applyBorder="1" applyProtection="1"/>
    <xf numFmtId="9" fontId="1" fillId="0" borderId="23" xfId="1" applyFont="1" applyBorder="1" applyProtection="1"/>
    <xf numFmtId="0" fontId="2" fillId="0" borderId="11" xfId="0" applyFont="1" applyBorder="1" applyAlignment="1" applyProtection="1">
      <alignment horizontal="center"/>
    </xf>
    <xf numFmtId="9" fontId="1" fillId="5" borderId="11" xfId="1" applyFont="1" applyFill="1" applyBorder="1" applyProtection="1"/>
    <xf numFmtId="9" fontId="1" fillId="0" borderId="11" xfId="1" applyFont="1" applyBorder="1" applyProtection="1"/>
    <xf numFmtId="9" fontId="1" fillId="0" borderId="9" xfId="1" applyFont="1" applyBorder="1" applyProtection="1"/>
    <xf numFmtId="0" fontId="1" fillId="0" borderId="0" xfId="0" applyNumberFormat="1" applyFont="1" applyFill="1" applyAlignment="1">
      <alignment vertical="center" wrapText="1"/>
    </xf>
    <xf numFmtId="0" fontId="19" fillId="7" borderId="5" xfId="0" applyFont="1" applyFill="1" applyBorder="1" applyAlignment="1" applyProtection="1">
      <alignment horizontal="right" vertical="center"/>
    </xf>
    <xf numFmtId="0" fontId="19" fillId="7" borderId="10" xfId="0" applyFont="1" applyFill="1" applyBorder="1" applyAlignment="1" applyProtection="1">
      <alignment horizontal="center" vertical="center"/>
    </xf>
    <xf numFmtId="0" fontId="2" fillId="0" borderId="6" xfId="0" applyFont="1" applyBorder="1" applyAlignment="1" applyProtection="1">
      <alignment vertical="center" wrapText="1"/>
    </xf>
    <xf numFmtId="0" fontId="2" fillId="0" borderId="7" xfId="0" applyFont="1" applyBorder="1" applyAlignment="1" applyProtection="1">
      <alignment vertical="center" wrapText="1"/>
    </xf>
    <xf numFmtId="0" fontId="2" fillId="0" borderId="33" xfId="0" applyFont="1" applyBorder="1" applyAlignment="1" applyProtection="1">
      <alignment vertical="center" wrapText="1"/>
    </xf>
    <xf numFmtId="9" fontId="1" fillId="0" borderId="21" xfId="1" applyFont="1" applyBorder="1" applyProtection="1"/>
    <xf numFmtId="0" fontId="2" fillId="0" borderId="21" xfId="0" applyFont="1" applyBorder="1" applyAlignment="1" applyProtection="1">
      <alignment horizontal="center"/>
    </xf>
    <xf numFmtId="9" fontId="1" fillId="5" borderId="21" xfId="1" applyFont="1" applyFill="1" applyBorder="1" applyProtection="1"/>
    <xf numFmtId="9" fontId="1" fillId="0" borderId="34" xfId="1" applyFont="1" applyBorder="1" applyProtection="1"/>
    <xf numFmtId="0" fontId="4" fillId="0" borderId="0" xfId="0" applyFont="1" applyFill="1" applyAlignment="1" applyProtection="1">
      <alignment vertical="center"/>
      <protection locked="0"/>
    </xf>
    <xf numFmtId="0" fontId="5" fillId="0" borderId="0" xfId="0" applyFont="1" applyFill="1" applyAlignment="1" applyProtection="1">
      <alignment vertical="center"/>
      <protection locked="0"/>
    </xf>
    <xf numFmtId="0" fontId="8" fillId="0" borderId="28" xfId="0" applyFont="1" applyBorder="1" applyAlignment="1" applyProtection="1">
      <alignment vertical="center"/>
      <protection locked="0"/>
    </xf>
    <xf numFmtId="0" fontId="19" fillId="7" borderId="5" xfId="0" applyFont="1" applyFill="1" applyBorder="1" applyAlignment="1" applyProtection="1">
      <alignment vertical="center" wrapText="1"/>
      <protection locked="0"/>
    </xf>
    <xf numFmtId="0" fontId="19" fillId="7" borderId="6" xfId="0" applyFont="1" applyFill="1" applyBorder="1" applyAlignment="1" applyProtection="1">
      <alignment vertical="center" wrapText="1"/>
      <protection locked="0"/>
    </xf>
    <xf numFmtId="0" fontId="19" fillId="7" borderId="7" xfId="0" applyFont="1" applyFill="1" applyBorder="1" applyAlignment="1" applyProtection="1">
      <alignment vertical="center" wrapText="1"/>
      <protection locked="0"/>
    </xf>
    <xf numFmtId="0" fontId="19" fillId="7" borderId="16" xfId="0" applyFont="1" applyFill="1" applyBorder="1" applyAlignment="1" applyProtection="1">
      <alignment horizontal="center" vertical="center" wrapText="1"/>
    </xf>
    <xf numFmtId="0" fontId="19" fillId="7" borderId="22" xfId="0" applyFont="1" applyFill="1" applyBorder="1" applyAlignment="1">
      <alignment horizontal="center" vertical="center" wrapText="1"/>
    </xf>
    <xf numFmtId="0" fontId="2" fillId="0" borderId="18" xfId="0" applyFont="1" applyBorder="1" applyAlignment="1" applyProtection="1">
      <alignment vertical="center" wrapText="1"/>
    </xf>
    <xf numFmtId="0" fontId="1" fillId="0" borderId="2" xfId="0" applyFont="1" applyBorder="1" applyAlignment="1" applyProtection="1">
      <alignment vertical="center" wrapText="1"/>
    </xf>
    <xf numFmtId="9" fontId="1" fillId="5" borderId="18" xfId="1" applyFont="1" applyFill="1" applyBorder="1" applyAlignment="1" applyProtection="1">
      <alignment horizontal="center" vertical="center" wrapText="1"/>
    </xf>
    <xf numFmtId="0" fontId="2" fillId="0" borderId="19" xfId="0" applyFont="1" applyBorder="1" applyAlignment="1" applyProtection="1">
      <alignment vertical="center" wrapText="1"/>
    </xf>
    <xf numFmtId="9" fontId="1" fillId="5" borderId="19" xfId="1" applyFont="1" applyFill="1" applyBorder="1" applyAlignment="1" applyProtection="1">
      <alignment horizontal="center" vertical="center" wrapText="1"/>
    </xf>
    <xf numFmtId="9" fontId="2" fillId="0" borderId="15" xfId="0" applyNumberFormat="1" applyFont="1" applyBorder="1" applyAlignment="1">
      <alignment horizontal="center" vertical="center" wrapText="1"/>
    </xf>
    <xf numFmtId="0" fontId="1" fillId="2" borderId="37" xfId="0" applyFont="1" applyFill="1" applyBorder="1" applyAlignment="1" applyProtection="1">
      <alignment horizontal="center" vertical="center" wrapText="1"/>
      <protection locked="0"/>
    </xf>
    <xf numFmtId="0" fontId="1" fillId="0" borderId="37" xfId="0" applyFont="1" applyBorder="1" applyAlignment="1" applyProtection="1">
      <alignment horizontal="center" vertical="center" wrapText="1"/>
    </xf>
    <xf numFmtId="0" fontId="1" fillId="0" borderId="38" xfId="0" applyFont="1" applyBorder="1" applyAlignment="1" applyProtection="1">
      <alignment horizontal="center" vertical="center" wrapText="1"/>
      <protection locked="0"/>
    </xf>
    <xf numFmtId="0" fontId="1" fillId="0" borderId="37" xfId="0" applyFont="1" applyBorder="1" applyAlignment="1" applyProtection="1">
      <alignment horizontal="center" vertical="center" wrapText="1"/>
      <protection locked="0"/>
    </xf>
    <xf numFmtId="0" fontId="1" fillId="2" borderId="39" xfId="0" applyFont="1" applyFill="1" applyBorder="1" applyAlignment="1" applyProtection="1">
      <alignment horizontal="center" vertical="center" wrapText="1"/>
      <protection locked="0"/>
    </xf>
    <xf numFmtId="0" fontId="1" fillId="0" borderId="39" xfId="0" applyFont="1" applyBorder="1" applyAlignment="1" applyProtection="1">
      <alignment horizontal="center" vertical="center" wrapText="1"/>
    </xf>
    <xf numFmtId="0" fontId="1" fillId="0" borderId="40" xfId="0" applyFont="1" applyBorder="1" applyAlignment="1" applyProtection="1">
      <alignment horizontal="center" vertical="center" wrapText="1"/>
      <protection locked="0"/>
    </xf>
    <xf numFmtId="0" fontId="1" fillId="0" borderId="37" xfId="0" applyFont="1" applyFill="1" applyBorder="1" applyAlignment="1" applyProtection="1">
      <alignment horizontal="center" vertical="center" wrapText="1"/>
      <protection locked="0"/>
    </xf>
    <xf numFmtId="0" fontId="23" fillId="0" borderId="0" xfId="0" applyFont="1" applyBorder="1" applyAlignment="1" applyProtection="1">
      <alignment horizontal="center" wrapText="1"/>
      <protection locked="0"/>
    </xf>
    <xf numFmtId="0" fontId="1" fillId="0" borderId="0" xfId="0" applyFont="1" applyBorder="1" applyAlignment="1" applyProtection="1">
      <alignment horizontal="center" wrapText="1"/>
      <protection locked="0"/>
    </xf>
    <xf numFmtId="0" fontId="19" fillId="7" borderId="5" xfId="0" applyFont="1" applyFill="1" applyBorder="1" applyAlignment="1" applyProtection="1">
      <alignment horizontal="center" vertical="center" wrapText="1"/>
      <protection locked="0"/>
    </xf>
    <xf numFmtId="0" fontId="19" fillId="7" borderId="10" xfId="0" applyFont="1" applyFill="1" applyBorder="1" applyAlignment="1" applyProtection="1">
      <alignment horizontal="center" vertical="center"/>
      <protection locked="0"/>
    </xf>
    <xf numFmtId="0" fontId="19" fillId="7" borderId="8" xfId="0" applyFont="1" applyFill="1" applyBorder="1" applyAlignment="1" applyProtection="1">
      <alignment horizontal="center" vertical="center" wrapText="1"/>
    </xf>
    <xf numFmtId="0" fontId="2" fillId="0" borderId="0" xfId="0" applyFont="1" applyBorder="1" applyAlignment="1">
      <alignment horizontal="left" vertical="center"/>
    </xf>
    <xf numFmtId="0" fontId="1" fillId="0" borderId="18" xfId="0" applyFont="1" applyBorder="1" applyAlignment="1" applyProtection="1">
      <alignment vertical="center" wrapText="1"/>
      <protection locked="0" hidden="1"/>
    </xf>
    <xf numFmtId="0" fontId="1" fillId="0" borderId="43" xfId="0" applyFont="1" applyBorder="1" applyAlignment="1" applyProtection="1">
      <alignment vertical="center" wrapText="1"/>
      <protection locked="0" hidden="1"/>
    </xf>
    <xf numFmtId="0" fontId="22" fillId="7" borderId="41" xfId="0" applyFont="1" applyFill="1" applyBorder="1" applyAlignment="1" applyProtection="1">
      <alignment vertical="center" wrapText="1"/>
      <protection locked="0" hidden="1"/>
    </xf>
    <xf numFmtId="0" fontId="0" fillId="0" borderId="0" xfId="0" applyAlignment="1">
      <alignment wrapText="1"/>
    </xf>
    <xf numFmtId="0" fontId="22" fillId="7" borderId="44" xfId="0" applyFont="1" applyFill="1" applyBorder="1" applyAlignment="1">
      <alignment wrapText="1"/>
    </xf>
    <xf numFmtId="0" fontId="22" fillId="7" borderId="42" xfId="0" applyFont="1" applyFill="1" applyBorder="1" applyAlignment="1">
      <alignment wrapText="1"/>
    </xf>
    <xf numFmtId="0" fontId="1" fillId="0" borderId="18" xfId="0" applyFont="1" applyBorder="1" applyAlignment="1" applyProtection="1">
      <alignment vertical="center"/>
      <protection locked="0" hidden="1"/>
    </xf>
    <xf numFmtId="0" fontId="0" fillId="0" borderId="0" xfId="0" applyAlignment="1"/>
    <xf numFmtId="0" fontId="24" fillId="0" borderId="0" xfId="0" applyFont="1"/>
    <xf numFmtId="0" fontId="1" fillId="0" borderId="0" xfId="0" applyFont="1" applyBorder="1" applyAlignment="1" applyProtection="1">
      <alignment vertical="center"/>
      <protection locked="0" hidden="1"/>
    </xf>
    <xf numFmtId="0" fontId="2" fillId="0" borderId="45" xfId="0" applyFont="1" applyBorder="1" applyAlignment="1" applyProtection="1">
      <alignment vertical="center" wrapText="1"/>
    </xf>
    <xf numFmtId="9" fontId="1" fillId="0" borderId="20" xfId="1" applyFont="1" applyBorder="1" applyProtection="1"/>
    <xf numFmtId="0" fontId="2" fillId="0" borderId="20" xfId="0" applyFont="1" applyBorder="1" applyAlignment="1" applyProtection="1">
      <alignment horizontal="center"/>
    </xf>
    <xf numFmtId="9" fontId="1" fillId="5" borderId="20" xfId="1" applyFont="1" applyFill="1" applyBorder="1" applyProtection="1"/>
    <xf numFmtId="9" fontId="1" fillId="0" borderId="46" xfId="1" applyFont="1" applyBorder="1" applyProtection="1"/>
    <xf numFmtId="49" fontId="1" fillId="0" borderId="18" xfId="0" applyNumberFormat="1" applyFont="1" applyBorder="1" applyAlignment="1" applyProtection="1">
      <alignment vertical="center" wrapText="1"/>
      <protection locked="0" hidden="1"/>
    </xf>
    <xf numFmtId="0" fontId="1" fillId="0" borderId="27" xfId="0" applyFont="1" applyBorder="1" applyAlignment="1" applyProtection="1">
      <alignment vertical="center"/>
      <protection locked="0" hidden="1"/>
    </xf>
    <xf numFmtId="0" fontId="22" fillId="7" borderId="16" xfId="0" applyFont="1" applyFill="1" applyBorder="1" applyAlignment="1" applyProtection="1">
      <alignment vertical="center" wrapText="1"/>
      <protection locked="0" hidden="1"/>
    </xf>
    <xf numFmtId="0" fontId="1" fillId="0" borderId="19" xfId="0" applyFont="1" applyBorder="1" applyAlignment="1" applyProtection="1">
      <alignment vertical="center" wrapText="1"/>
      <protection locked="0" hidden="1"/>
    </xf>
    <xf numFmtId="0" fontId="1" fillId="0" borderId="31" xfId="0" applyFont="1" applyBorder="1" applyAlignment="1" applyProtection="1">
      <alignment vertical="center" wrapText="1"/>
      <protection locked="0" hidden="1"/>
    </xf>
    <xf numFmtId="0" fontId="22" fillId="7" borderId="32" xfId="0" applyFont="1" applyFill="1" applyBorder="1" applyAlignment="1">
      <alignment wrapText="1"/>
    </xf>
    <xf numFmtId="0" fontId="1" fillId="0" borderId="2" xfId="0" applyFont="1" applyBorder="1" applyAlignment="1" applyProtection="1">
      <alignment vertical="center" wrapText="1"/>
      <protection locked="0" hidden="1"/>
    </xf>
    <xf numFmtId="0" fontId="1" fillId="0" borderId="17" xfId="0" applyFont="1" applyBorder="1" applyAlignment="1" applyProtection="1">
      <alignment vertical="center" wrapText="1"/>
      <protection locked="0" hidden="1"/>
    </xf>
    <xf numFmtId="0" fontId="22" fillId="7" borderId="31" xfId="0" applyFont="1" applyFill="1" applyBorder="1" applyAlignment="1">
      <alignment wrapText="1"/>
    </xf>
    <xf numFmtId="0" fontId="1" fillId="0" borderId="18" xfId="0" quotePrefix="1" applyFont="1" applyBorder="1" applyAlignment="1" applyProtection="1">
      <alignment vertical="center" wrapText="1"/>
      <protection locked="0" hidden="1"/>
    </xf>
    <xf numFmtId="0" fontId="22" fillId="7" borderId="41" xfId="0" applyFont="1" applyFill="1" applyBorder="1" applyAlignment="1">
      <alignment wrapText="1"/>
    </xf>
    <xf numFmtId="49" fontId="1" fillId="0" borderId="19" xfId="0" applyNumberFormat="1" applyFont="1" applyBorder="1" applyAlignment="1" applyProtection="1">
      <alignment vertical="center" wrapText="1"/>
      <protection locked="0" hidden="1"/>
    </xf>
    <xf numFmtId="0" fontId="22" fillId="7" borderId="16" xfId="0" applyFont="1" applyFill="1" applyBorder="1" applyAlignment="1">
      <alignment wrapText="1"/>
    </xf>
    <xf numFmtId="0" fontId="1" fillId="0" borderId="19" xfId="0" applyFont="1" applyBorder="1" applyAlignment="1" applyProtection="1">
      <alignment vertical="center"/>
      <protection locked="0" hidden="1"/>
    </xf>
    <xf numFmtId="0" fontId="22" fillId="7" borderId="24" xfId="0" applyFont="1" applyFill="1" applyBorder="1" applyAlignment="1">
      <alignment wrapText="1"/>
    </xf>
    <xf numFmtId="0" fontId="1" fillId="0" borderId="2" xfId="0" applyFont="1" applyBorder="1" applyAlignment="1" applyProtection="1">
      <alignment vertical="center"/>
      <protection locked="0" hidden="1"/>
    </xf>
    <xf numFmtId="0" fontId="1" fillId="0" borderId="17" xfId="0" applyFont="1" applyBorder="1" applyAlignment="1" applyProtection="1">
      <alignment vertical="center"/>
      <protection locked="0" hidden="1"/>
    </xf>
    <xf numFmtId="0" fontId="1" fillId="0" borderId="21" xfId="0" applyFont="1" applyBorder="1" applyAlignment="1" applyProtection="1">
      <alignment vertical="center" wrapText="1"/>
    </xf>
    <xf numFmtId="0" fontId="1" fillId="0" borderId="1" xfId="0" applyFont="1" applyBorder="1" applyAlignment="1" applyProtection="1">
      <alignment vertical="center" wrapText="1"/>
    </xf>
    <xf numFmtId="0" fontId="1" fillId="0" borderId="20" xfId="0" applyFont="1" applyBorder="1" applyAlignment="1" applyProtection="1">
      <alignment vertical="center" wrapText="1"/>
    </xf>
    <xf numFmtId="0" fontId="1" fillId="0" borderId="11" xfId="0" applyFont="1" applyBorder="1" applyAlignment="1" applyProtection="1">
      <alignment vertical="center" wrapText="1"/>
    </xf>
    <xf numFmtId="9" fontId="1" fillId="5" borderId="47" xfId="1" applyFont="1" applyFill="1" applyBorder="1" applyAlignment="1" applyProtection="1">
      <alignment horizontal="center" vertical="center" wrapText="1"/>
    </xf>
    <xf numFmtId="0" fontId="1" fillId="0" borderId="48" xfId="0" applyFont="1" applyBorder="1" applyAlignment="1" applyProtection="1">
      <alignment vertical="center" wrapText="1"/>
    </xf>
    <xf numFmtId="0" fontId="1" fillId="0" borderId="8" xfId="0" applyFont="1" applyFill="1" applyBorder="1" applyAlignment="1" applyProtection="1">
      <alignment horizontal="left" vertical="center" wrapText="1"/>
      <protection locked="0"/>
    </xf>
    <xf numFmtId="0" fontId="1" fillId="0" borderId="23" xfId="0" applyFont="1" applyFill="1" applyBorder="1" applyAlignment="1" applyProtection="1">
      <alignment horizontal="left" vertical="center" wrapText="1"/>
      <protection locked="0"/>
    </xf>
    <xf numFmtId="0" fontId="1" fillId="6" borderId="23" xfId="0" applyFont="1" applyFill="1" applyBorder="1" applyAlignment="1" applyProtection="1">
      <alignment vertical="center" wrapText="1"/>
      <protection locked="0"/>
    </xf>
    <xf numFmtId="0" fontId="1" fillId="6" borderId="9" xfId="0" applyFont="1" applyFill="1" applyBorder="1" applyAlignment="1" applyProtection="1">
      <alignment vertical="center" wrapText="1"/>
      <protection locked="0"/>
    </xf>
    <xf numFmtId="0" fontId="2" fillId="0" borderId="47" xfId="0" applyFont="1" applyBorder="1" applyAlignment="1" applyProtection="1">
      <alignment vertical="center" wrapText="1"/>
    </xf>
    <xf numFmtId="0" fontId="1" fillId="0" borderId="19" xfId="0" applyFont="1" applyBorder="1" applyAlignment="1" applyProtection="1">
      <alignment vertical="center" wrapText="1"/>
    </xf>
    <xf numFmtId="0" fontId="2" fillId="3" borderId="49" xfId="0" applyFont="1" applyFill="1" applyBorder="1" applyAlignment="1" applyProtection="1">
      <alignment horizontal="center" wrapText="1"/>
    </xf>
    <xf numFmtId="0" fontId="26" fillId="13" borderId="35" xfId="0" applyFont="1" applyFill="1" applyBorder="1" applyAlignment="1" applyProtection="1">
      <alignment horizontal="center" vertical="center"/>
      <protection locked="0"/>
    </xf>
    <xf numFmtId="0" fontId="26" fillId="13" borderId="35" xfId="0" applyFont="1" applyFill="1" applyBorder="1" applyAlignment="1" applyProtection="1">
      <alignment horizontal="center" vertical="center"/>
    </xf>
    <xf numFmtId="0" fontId="26" fillId="13" borderId="36" xfId="0" applyFont="1" applyFill="1" applyBorder="1" applyAlignment="1" applyProtection="1">
      <alignment horizontal="center" vertical="center"/>
      <protection locked="0"/>
    </xf>
    <xf numFmtId="0" fontId="26" fillId="13" borderId="50" xfId="0" applyFont="1" applyFill="1" applyBorder="1" applyAlignment="1" applyProtection="1">
      <alignment horizontal="center" vertical="center"/>
      <protection locked="0"/>
    </xf>
    <xf numFmtId="0" fontId="1" fillId="2" borderId="51" xfId="0" applyFont="1" applyFill="1" applyBorder="1" applyAlignment="1" applyProtection="1">
      <alignment vertical="center" wrapText="1"/>
    </xf>
    <xf numFmtId="0" fontId="1" fillId="0" borderId="51" xfId="0" applyFont="1" applyBorder="1" applyAlignment="1" applyProtection="1">
      <alignment vertical="center" wrapText="1"/>
    </xf>
    <xf numFmtId="0" fontId="1" fillId="2" borderId="51" xfId="0" applyFont="1" applyFill="1" applyBorder="1" applyAlignment="1" applyProtection="1">
      <alignment horizontal="left" vertical="center" wrapText="1"/>
    </xf>
    <xf numFmtId="0" fontId="10" fillId="2" borderId="51" xfId="0" applyFont="1" applyFill="1" applyBorder="1" applyAlignment="1" applyProtection="1">
      <alignment horizontal="left" vertical="center" wrapText="1"/>
    </xf>
    <xf numFmtId="0" fontId="1" fillId="0" borderId="51" xfId="0" applyFont="1" applyFill="1" applyBorder="1" applyAlignment="1">
      <alignment horizontal="left" vertical="center" wrapText="1"/>
    </xf>
    <xf numFmtId="0" fontId="1" fillId="0" borderId="51" xfId="0" applyFont="1" applyBorder="1" applyAlignment="1" applyProtection="1">
      <alignment horizontal="left" vertical="center" wrapText="1"/>
    </xf>
    <xf numFmtId="0" fontId="1" fillId="0" borderId="51" xfId="0" applyFont="1" applyFill="1" applyBorder="1" applyAlignment="1" applyProtection="1">
      <alignment vertical="center" wrapText="1"/>
    </xf>
    <xf numFmtId="0" fontId="1" fillId="0" borderId="51" xfId="0" applyFont="1" applyFill="1" applyBorder="1" applyAlignment="1" applyProtection="1">
      <alignment horizontal="left" vertical="center" wrapText="1"/>
    </xf>
    <xf numFmtId="0" fontId="1" fillId="2" borderId="52" xfId="0" applyFont="1" applyFill="1" applyBorder="1" applyAlignment="1" applyProtection="1">
      <alignment horizontal="left" vertical="center" wrapText="1"/>
    </xf>
    <xf numFmtId="0" fontId="26" fillId="13" borderId="53" xfId="0" applyFont="1" applyFill="1" applyBorder="1" applyAlignment="1" applyProtection="1">
      <alignment horizontal="center" vertical="center"/>
      <protection locked="0"/>
    </xf>
    <xf numFmtId="0" fontId="2" fillId="4" borderId="54" xfId="0" applyFont="1" applyFill="1" applyBorder="1" applyAlignment="1" applyProtection="1">
      <alignment horizontal="center" vertical="center" wrapText="1"/>
      <protection locked="0"/>
    </xf>
    <xf numFmtId="0" fontId="2" fillId="4" borderId="55" xfId="0" applyFont="1" applyFill="1" applyBorder="1" applyAlignment="1" applyProtection="1">
      <alignment horizontal="center" vertical="center" wrapText="1"/>
      <protection locked="0"/>
    </xf>
    <xf numFmtId="0" fontId="0" fillId="0" borderId="29" xfId="0" applyBorder="1"/>
    <xf numFmtId="9" fontId="0" fillId="0" borderId="30" xfId="1" applyFont="1" applyFill="1" applyBorder="1"/>
    <xf numFmtId="0" fontId="0" fillId="0" borderId="56" xfId="0" applyBorder="1"/>
    <xf numFmtId="0" fontId="2" fillId="0" borderId="57" xfId="0" applyFont="1" applyBorder="1" applyAlignment="1">
      <alignment horizontal="center" vertical="center"/>
    </xf>
    <xf numFmtId="0" fontId="2" fillId="0" borderId="57" xfId="0" applyFont="1" applyBorder="1"/>
    <xf numFmtId="0" fontId="0" fillId="0" borderId="57" xfId="0" applyBorder="1"/>
    <xf numFmtId="0" fontId="1" fillId="0" borderId="57" xfId="0" applyFont="1" applyBorder="1"/>
    <xf numFmtId="0" fontId="0" fillId="0" borderId="58" xfId="0" applyBorder="1"/>
    <xf numFmtId="0" fontId="0" fillId="0" borderId="6" xfId="0" applyBorder="1"/>
    <xf numFmtId="0" fontId="0" fillId="0" borderId="59" xfId="0" applyBorder="1" applyAlignment="1">
      <alignment horizontal="right"/>
    </xf>
    <xf numFmtId="9" fontId="0" fillId="0" borderId="59" xfId="1" applyFont="1" applyBorder="1"/>
    <xf numFmtId="0" fontId="0" fillId="0" borderId="59" xfId="0" applyBorder="1"/>
    <xf numFmtId="9" fontId="0" fillId="0" borderId="59" xfId="0" applyNumberFormat="1" applyBorder="1"/>
    <xf numFmtId="0" fontId="0" fillId="0" borderId="60" xfId="1" applyNumberFormat="1" applyFont="1" applyBorder="1"/>
    <xf numFmtId="0" fontId="0" fillId="0" borderId="61" xfId="0" applyBorder="1"/>
    <xf numFmtId="0" fontId="0" fillId="0" borderId="62" xfId="0" applyBorder="1"/>
    <xf numFmtId="0" fontId="2" fillId="9" borderId="63" xfId="0" applyFont="1" applyFill="1" applyBorder="1" applyAlignment="1">
      <alignment horizontal="right"/>
    </xf>
    <xf numFmtId="9" fontId="0" fillId="0" borderId="63" xfId="1" applyFont="1" applyBorder="1"/>
    <xf numFmtId="0" fontId="0" fillId="0" borderId="63" xfId="0" applyBorder="1"/>
    <xf numFmtId="9" fontId="0" fillId="0" borderId="63" xfId="0" applyNumberFormat="1" applyBorder="1"/>
    <xf numFmtId="0" fontId="0" fillId="0" borderId="64" xfId="1" applyNumberFormat="1" applyFont="1" applyBorder="1"/>
    <xf numFmtId="0" fontId="1" fillId="0" borderId="31" xfId="0" applyFont="1" applyBorder="1" applyAlignment="1" applyProtection="1">
      <alignment vertical="center"/>
      <protection locked="0" hidden="1"/>
    </xf>
    <xf numFmtId="0" fontId="19" fillId="7" borderId="10" xfId="0" applyFont="1" applyFill="1" applyBorder="1" applyAlignment="1" applyProtection="1">
      <alignment horizontal="center" vertical="center"/>
    </xf>
    <xf numFmtId="0" fontId="2" fillId="0" borderId="65" xfId="0" applyFont="1" applyFill="1" applyBorder="1" applyAlignment="1" applyProtection="1">
      <alignment vertical="center" wrapText="1"/>
      <protection locked="0"/>
    </xf>
    <xf numFmtId="0" fontId="17" fillId="0" borderId="0" xfId="0" applyFont="1" applyBorder="1" applyAlignment="1" applyProtection="1">
      <alignment vertical="center" wrapText="1"/>
      <protection locked="0"/>
    </xf>
    <xf numFmtId="0" fontId="11" fillId="0" borderId="66" xfId="0" applyFont="1" applyFill="1" applyBorder="1" applyAlignment="1" applyProtection="1">
      <alignment vertical="center" wrapText="1"/>
      <protection locked="0"/>
    </xf>
    <xf numFmtId="0" fontId="1" fillId="0" borderId="0" xfId="0" applyFont="1" applyAlignment="1">
      <alignment vertical="center" wrapText="1"/>
    </xf>
    <xf numFmtId="0" fontId="0" fillId="0" borderId="0" xfId="0" applyAlignment="1">
      <alignment vertical="center"/>
    </xf>
    <xf numFmtId="0" fontId="1" fillId="4" borderId="6" xfId="0" applyFont="1" applyFill="1" applyBorder="1" applyAlignment="1" applyProtection="1">
      <alignment vertical="center" wrapText="1"/>
      <protection locked="0"/>
    </xf>
    <xf numFmtId="9" fontId="1" fillId="12" borderId="59" xfId="1" applyFont="1" applyFill="1" applyBorder="1" applyAlignment="1" applyProtection="1">
      <alignment horizontal="center" vertical="center"/>
    </xf>
    <xf numFmtId="0" fontId="2" fillId="12" borderId="59" xfId="0" applyFont="1" applyFill="1" applyBorder="1" applyAlignment="1" applyProtection="1">
      <alignment horizontal="center" vertical="center" wrapText="1"/>
    </xf>
    <xf numFmtId="9" fontId="2" fillId="12" borderId="60" xfId="1" applyFont="1" applyFill="1" applyBorder="1" applyAlignment="1" applyProtection="1">
      <alignment horizontal="center" vertical="center"/>
    </xf>
    <xf numFmtId="0" fontId="1" fillId="4" borderId="61" xfId="0" applyFont="1" applyFill="1" applyBorder="1" applyAlignment="1" applyProtection="1">
      <alignment vertical="center" wrapText="1"/>
      <protection locked="0"/>
    </xf>
    <xf numFmtId="0" fontId="1" fillId="4" borderId="7" xfId="0" applyFont="1" applyFill="1" applyBorder="1" applyAlignment="1" applyProtection="1">
      <alignment vertical="center" wrapText="1"/>
      <protection locked="0"/>
    </xf>
    <xf numFmtId="9" fontId="1" fillId="12" borderId="11" xfId="1" applyFont="1" applyFill="1" applyBorder="1" applyAlignment="1" applyProtection="1">
      <alignment horizontal="center" vertical="center"/>
    </xf>
    <xf numFmtId="0" fontId="2" fillId="12" borderId="11" xfId="0" applyFont="1" applyFill="1" applyBorder="1" applyAlignment="1" applyProtection="1">
      <alignment horizontal="center" vertical="center" wrapText="1"/>
    </xf>
    <xf numFmtId="9" fontId="2" fillId="12" borderId="9" xfId="1" applyFont="1" applyFill="1" applyBorder="1" applyAlignment="1" applyProtection="1">
      <alignment horizontal="center" vertical="center"/>
    </xf>
    <xf numFmtId="0" fontId="1" fillId="0" borderId="0" xfId="2"/>
    <xf numFmtId="0" fontId="1" fillId="0" borderId="0" xfId="2" applyFont="1"/>
    <xf numFmtId="9" fontId="2" fillId="12" borderId="67" xfId="1" applyFont="1" applyFill="1" applyBorder="1" applyAlignment="1" applyProtection="1">
      <alignment horizontal="center" vertical="center"/>
    </xf>
    <xf numFmtId="0" fontId="2" fillId="12" borderId="68" xfId="2" applyFont="1" applyFill="1" applyBorder="1" applyAlignment="1" applyProtection="1">
      <alignment horizontal="center" vertical="center" wrapText="1"/>
    </xf>
    <xf numFmtId="9" fontId="1" fillId="12" borderId="69" xfId="1" applyFont="1" applyFill="1" applyBorder="1" applyAlignment="1" applyProtection="1">
      <alignment horizontal="center" vertical="center"/>
    </xf>
    <xf numFmtId="0" fontId="1" fillId="4" borderId="70" xfId="2" applyFont="1" applyFill="1" applyBorder="1" applyAlignment="1" applyProtection="1">
      <alignment vertical="center" wrapText="1"/>
      <protection locked="0"/>
    </xf>
    <xf numFmtId="9" fontId="2" fillId="12" borderId="71" xfId="1" applyFont="1" applyFill="1" applyBorder="1" applyAlignment="1" applyProtection="1">
      <alignment horizontal="center" vertical="center"/>
    </xf>
    <xf numFmtId="9" fontId="1" fillId="12" borderId="68" xfId="1" applyFont="1" applyFill="1" applyBorder="1" applyAlignment="1" applyProtection="1">
      <alignment horizontal="center" vertical="center"/>
    </xf>
    <xf numFmtId="0" fontId="1" fillId="4" borderId="72" xfId="2" applyFont="1" applyFill="1" applyBorder="1" applyAlignment="1" applyProtection="1">
      <alignment vertical="center" wrapText="1"/>
      <protection locked="0"/>
    </xf>
    <xf numFmtId="0" fontId="20" fillId="12" borderId="68" xfId="2" applyFont="1" applyFill="1" applyBorder="1" applyAlignment="1" applyProtection="1">
      <alignment horizontal="center" vertical="center" wrapText="1"/>
    </xf>
    <xf numFmtId="0" fontId="19" fillId="7" borderId="8" xfId="2" applyFont="1" applyFill="1" applyBorder="1" applyAlignment="1" applyProtection="1">
      <alignment horizontal="center" vertical="center" wrapText="1"/>
    </xf>
    <xf numFmtId="0" fontId="19" fillId="7" borderId="10" xfId="2" applyFont="1" applyFill="1" applyBorder="1" applyAlignment="1" applyProtection="1">
      <alignment horizontal="center" vertical="center"/>
      <protection locked="0"/>
    </xf>
    <xf numFmtId="0" fontId="19" fillId="7" borderId="10" xfId="2" applyFont="1" applyFill="1" applyBorder="1" applyAlignment="1" applyProtection="1">
      <alignment horizontal="center" vertical="center"/>
    </xf>
    <xf numFmtId="0" fontId="19" fillId="7" borderId="5" xfId="2" applyFont="1" applyFill="1" applyBorder="1" applyAlignment="1" applyProtection="1">
      <alignment horizontal="center" vertical="center" wrapText="1"/>
      <protection locked="0"/>
    </xf>
    <xf numFmtId="0" fontId="1" fillId="0" borderId="0" xfId="2" applyBorder="1"/>
    <xf numFmtId="0" fontId="14" fillId="0" borderId="0" xfId="2" applyFont="1" applyFill="1" applyAlignment="1" applyProtection="1">
      <alignment horizontal="center" vertical="center"/>
      <protection locked="0"/>
    </xf>
    <xf numFmtId="0" fontId="8" fillId="0" borderId="0" xfId="2" applyFont="1" applyAlignment="1" applyProtection="1">
      <alignment vertical="center"/>
      <protection locked="0"/>
    </xf>
    <xf numFmtId="0" fontId="5" fillId="0" borderId="0" xfId="2" applyFont="1" applyAlignment="1" applyProtection="1">
      <alignment vertical="center"/>
      <protection locked="0"/>
    </xf>
    <xf numFmtId="0" fontId="1" fillId="0" borderId="0" xfId="2" applyFill="1"/>
    <xf numFmtId="0" fontId="1" fillId="0" borderId="0" xfId="2" applyFill="1" applyBorder="1"/>
    <xf numFmtId="0" fontId="11" fillId="0" borderId="0" xfId="0" applyFont="1" applyFill="1" applyBorder="1" applyAlignment="1">
      <alignment horizontal="left" vertical="center"/>
    </xf>
    <xf numFmtId="0" fontId="2" fillId="12" borderId="0" xfId="0" applyFont="1" applyFill="1" applyBorder="1" applyAlignment="1" applyProtection="1">
      <alignment horizontal="left" vertical="center" wrapText="1"/>
    </xf>
    <xf numFmtId="0" fontId="2" fillId="12" borderId="0" xfId="0" applyFont="1" applyFill="1" applyBorder="1" applyAlignment="1" applyProtection="1">
      <alignment horizontal="left" wrapText="1"/>
    </xf>
    <xf numFmtId="0" fontId="1" fillId="0" borderId="0" xfId="0" applyNumberFormat="1" applyFont="1" applyFill="1" applyAlignment="1">
      <alignment horizontal="left" vertical="center" wrapText="1"/>
    </xf>
    <xf numFmtId="0" fontId="12" fillId="12" borderId="0" xfId="0" applyFont="1" applyFill="1" applyBorder="1" applyAlignment="1" applyProtection="1">
      <alignment horizontal="left" wrapText="1"/>
    </xf>
    <xf numFmtId="0" fontId="1" fillId="12" borderId="0" xfId="0" applyFont="1" applyFill="1" applyAlignment="1">
      <alignment vertical="top" wrapText="1"/>
    </xf>
    <xf numFmtId="0" fontId="13" fillId="12" borderId="0" xfId="0" applyFont="1" applyFill="1" applyBorder="1" applyAlignment="1">
      <alignment horizontal="left" vertical="top" wrapText="1"/>
    </xf>
    <xf numFmtId="0" fontId="2" fillId="12" borderId="0" xfId="0" applyFont="1" applyFill="1" applyBorder="1" applyAlignment="1" applyProtection="1">
      <alignment horizontal="left" vertical="top" wrapText="1"/>
    </xf>
    <xf numFmtId="0" fontId="1" fillId="12" borderId="0" xfId="0" applyFont="1" applyFill="1" applyBorder="1" applyAlignment="1" applyProtection="1">
      <alignment vertical="center" wrapText="1"/>
    </xf>
    <xf numFmtId="0" fontId="11" fillId="11" borderId="4" xfId="0" applyFont="1" applyFill="1" applyBorder="1" applyAlignment="1">
      <alignment horizontal="left" vertical="center"/>
    </xf>
    <xf numFmtId="0" fontId="11" fillId="11" borderId="3" xfId="0" applyFont="1" applyFill="1" applyBorder="1" applyAlignment="1">
      <alignment horizontal="left" vertical="center"/>
    </xf>
    <xf numFmtId="0" fontId="11" fillId="11" borderId="12" xfId="0" applyFont="1" applyFill="1" applyBorder="1" applyAlignment="1">
      <alignment horizontal="left" vertical="center"/>
    </xf>
    <xf numFmtId="0" fontId="13"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19" fillId="7" borderId="10" xfId="0" applyFont="1" applyFill="1" applyBorder="1" applyAlignment="1" applyProtection="1">
      <alignment horizontal="center" vertical="center"/>
    </xf>
    <xf numFmtId="0" fontId="19" fillId="7" borderId="8" xfId="0" applyFont="1" applyFill="1" applyBorder="1" applyAlignment="1" applyProtection="1">
      <alignment horizontal="center" vertical="center"/>
    </xf>
    <xf numFmtId="0" fontId="8" fillId="0" borderId="0" xfId="0" applyFont="1" applyAlignment="1">
      <alignment horizontal="left" wrapText="1"/>
    </xf>
    <xf numFmtId="0" fontId="1" fillId="0" borderId="0" xfId="0" applyFont="1" applyBorder="1" applyAlignment="1">
      <alignment horizontal="left" vertical="top" wrapText="1"/>
    </xf>
    <xf numFmtId="0" fontId="12" fillId="0" borderId="28" xfId="0" applyFont="1" applyBorder="1" applyAlignment="1" applyProtection="1">
      <alignment horizontal="center" vertical="center" wrapText="1"/>
      <protection locked="0"/>
    </xf>
    <xf numFmtId="0" fontId="11" fillId="11" borderId="4" xfId="0" applyFont="1" applyFill="1" applyBorder="1" applyAlignment="1" applyProtection="1">
      <alignment vertical="center" wrapText="1"/>
      <protection locked="0"/>
    </xf>
    <xf numFmtId="0" fontId="11" fillId="11" borderId="3" xfId="0" applyFont="1" applyFill="1" applyBorder="1" applyAlignment="1" applyProtection="1">
      <alignment vertical="center" wrapText="1"/>
      <protection locked="0"/>
    </xf>
    <xf numFmtId="0" fontId="11" fillId="11" borderId="12" xfId="0" applyFont="1" applyFill="1" applyBorder="1" applyAlignment="1" applyProtection="1">
      <alignment vertical="center" wrapText="1"/>
      <protection locked="0"/>
    </xf>
    <xf numFmtId="0" fontId="11" fillId="11" borderId="75" xfId="2" applyFont="1" applyFill="1" applyBorder="1" applyAlignment="1">
      <alignment horizontal="left" vertical="center"/>
    </xf>
    <xf numFmtId="0" fontId="11" fillId="11" borderId="74" xfId="2" applyFont="1" applyFill="1" applyBorder="1" applyAlignment="1">
      <alignment horizontal="left" vertical="center"/>
    </xf>
    <xf numFmtId="0" fontId="11" fillId="11" borderId="73" xfId="2" applyFont="1" applyFill="1" applyBorder="1" applyAlignment="1">
      <alignment horizontal="left" vertical="center"/>
    </xf>
    <xf numFmtId="0" fontId="3" fillId="8" borderId="24" xfId="2" applyFont="1" applyFill="1" applyBorder="1" applyAlignment="1" applyProtection="1">
      <alignment horizontal="center" vertical="center"/>
    </xf>
    <xf numFmtId="0" fontId="3" fillId="8" borderId="25" xfId="2" applyFont="1" applyFill="1" applyBorder="1" applyAlignment="1" applyProtection="1">
      <alignment horizontal="center" vertical="center"/>
    </xf>
    <xf numFmtId="0" fontId="3" fillId="8" borderId="26" xfId="2" applyFont="1" applyFill="1" applyBorder="1" applyAlignment="1" applyProtection="1">
      <alignment horizontal="center" vertical="center"/>
    </xf>
    <xf numFmtId="0" fontId="0" fillId="0" borderId="57" xfId="0" applyBorder="1" applyAlignment="1">
      <alignment horizontal="center"/>
    </xf>
    <xf numFmtId="0" fontId="1" fillId="9" borderId="0" xfId="0" applyFont="1" applyFill="1" applyAlignment="1">
      <alignment horizontal="center"/>
    </xf>
    <xf numFmtId="0" fontId="3" fillId="8" borderId="24" xfId="0" applyFont="1" applyFill="1" applyBorder="1" applyAlignment="1" applyProtection="1">
      <alignment horizontal="center" vertical="center"/>
    </xf>
    <xf numFmtId="0" fontId="3" fillId="8" borderId="25" xfId="0" applyFont="1" applyFill="1" applyBorder="1" applyAlignment="1" applyProtection="1">
      <alignment horizontal="center" vertical="center"/>
    </xf>
    <xf numFmtId="0" fontId="3" fillId="8" borderId="26" xfId="0" applyFont="1" applyFill="1" applyBorder="1" applyAlignment="1" applyProtection="1">
      <alignment horizontal="center" vertical="center"/>
    </xf>
  </cellXfs>
  <cellStyles count="3">
    <cellStyle name="Normal" xfId="0" builtinId="0"/>
    <cellStyle name="Normal 2" xfId="2"/>
    <cellStyle name="Percent" xfId="1" builtinId="5"/>
  </cellStyles>
  <dxfs count="109">
    <dxf>
      <font>
        <color rgb="FFC00000"/>
      </font>
    </dxf>
    <dxf>
      <font>
        <color rgb="FF008000"/>
      </font>
    </dxf>
    <dxf>
      <font>
        <color rgb="FFC00000"/>
      </font>
    </dxf>
    <dxf>
      <font>
        <color rgb="FF008000"/>
      </font>
    </dxf>
    <dxf>
      <font>
        <color rgb="FFC00000"/>
      </font>
    </dxf>
    <dxf>
      <font>
        <color rgb="FF008000"/>
      </font>
    </dxf>
    <dxf>
      <font>
        <color rgb="FFC00000"/>
      </font>
    </dxf>
    <dxf>
      <font>
        <color rgb="FF008000"/>
      </font>
    </dxf>
    <dxf>
      <font>
        <color rgb="FFC00000"/>
      </font>
    </dxf>
    <dxf>
      <font>
        <color rgb="FF008000"/>
      </font>
    </dxf>
    <dxf>
      <font>
        <color rgb="FF008000"/>
      </font>
    </dxf>
    <dxf>
      <font>
        <color rgb="FFC00000"/>
      </font>
    </dxf>
    <dxf>
      <font>
        <color rgb="FFC00000"/>
      </font>
    </dxf>
    <dxf>
      <font>
        <color rgb="FF008000"/>
      </font>
    </dxf>
    <dxf>
      <font>
        <color theme="0"/>
      </font>
      <fill>
        <patternFill>
          <bgColor rgb="FF007698"/>
        </patternFill>
      </fill>
    </dxf>
    <dxf>
      <font>
        <color theme="0"/>
      </font>
      <fill>
        <patternFill>
          <bgColor rgb="FF2B9E36"/>
        </patternFill>
      </fill>
    </dxf>
    <dxf>
      <font>
        <color theme="0"/>
      </font>
      <fill>
        <patternFill>
          <bgColor rgb="FFA24130"/>
        </patternFill>
      </fill>
    </dxf>
    <dxf>
      <font>
        <b/>
        <i val="0"/>
        <condense val="0"/>
        <extend val="0"/>
        <color indexed="13"/>
      </font>
    </dxf>
    <dxf>
      <fill>
        <patternFill>
          <bgColor indexed="62"/>
        </patternFill>
      </fill>
    </dxf>
    <dxf>
      <fill>
        <patternFill>
          <bgColor theme="0" tint="-0.14996795556505021"/>
        </patternFill>
      </fill>
    </dxf>
    <dxf>
      <fill>
        <patternFill>
          <bgColor rgb="FF66ADC1"/>
        </patternFill>
      </fill>
    </dxf>
    <dxf>
      <fill>
        <patternFill>
          <bgColor rgb="FFFF0000"/>
        </patternFill>
      </fill>
    </dxf>
    <dxf>
      <fill>
        <patternFill>
          <bgColor theme="8"/>
        </patternFill>
      </fill>
    </dxf>
    <dxf>
      <font>
        <b/>
        <i val="0"/>
        <condense val="0"/>
        <extend val="0"/>
        <color indexed="13"/>
      </font>
    </dxf>
    <dxf>
      <fill>
        <patternFill>
          <bgColor indexed="62"/>
        </patternFill>
      </fill>
    </dxf>
    <dxf>
      <font>
        <color rgb="FFC00000"/>
      </font>
    </dxf>
    <dxf>
      <font>
        <color rgb="FF008000"/>
      </font>
    </dxf>
    <dxf>
      <font>
        <color rgb="FFC00000"/>
      </font>
    </dxf>
    <dxf>
      <font>
        <color rgb="FF008000"/>
      </font>
    </dxf>
    <dxf>
      <font>
        <color rgb="FFC00000"/>
      </font>
    </dxf>
    <dxf>
      <font>
        <color rgb="FF008000"/>
      </font>
    </dxf>
    <dxf>
      <font>
        <color rgb="FFC00000"/>
      </font>
    </dxf>
    <dxf>
      <font>
        <color rgb="FF008000"/>
      </font>
    </dxf>
    <dxf>
      <font>
        <color rgb="FFC00000"/>
      </font>
    </dxf>
    <dxf>
      <font>
        <color rgb="FF008000"/>
      </font>
    </dxf>
    <dxf>
      <font>
        <color rgb="FF008000"/>
      </font>
    </dxf>
    <dxf>
      <font>
        <color rgb="FFC00000"/>
      </font>
    </dxf>
    <dxf>
      <font>
        <color rgb="FFC00000"/>
      </font>
    </dxf>
    <dxf>
      <font>
        <color rgb="FF008000"/>
      </font>
    </dxf>
    <dxf>
      <font>
        <color theme="0"/>
      </font>
      <fill>
        <patternFill>
          <bgColor rgb="FF007698"/>
        </patternFill>
      </fill>
    </dxf>
    <dxf>
      <font>
        <color theme="0"/>
      </font>
      <fill>
        <patternFill>
          <bgColor rgb="FF2B9E36"/>
        </patternFill>
      </fill>
    </dxf>
    <dxf>
      <font>
        <color theme="0"/>
      </font>
      <fill>
        <patternFill>
          <bgColor rgb="FFA24130"/>
        </patternFill>
      </fill>
    </dxf>
    <dxf>
      <font>
        <b/>
        <i val="0"/>
        <condense val="0"/>
        <extend val="0"/>
        <color indexed="13"/>
      </font>
    </dxf>
    <dxf>
      <fill>
        <patternFill>
          <bgColor indexed="62"/>
        </patternFill>
      </fill>
    </dxf>
    <dxf>
      <fill>
        <patternFill>
          <bgColor theme="0" tint="-0.14996795556505021"/>
        </patternFill>
      </fill>
    </dxf>
    <dxf>
      <fill>
        <patternFill>
          <bgColor rgb="FF66ADC1"/>
        </patternFill>
      </fill>
    </dxf>
    <dxf>
      <fill>
        <patternFill>
          <bgColor rgb="FFFF0000"/>
        </patternFill>
      </fill>
    </dxf>
    <dxf>
      <fill>
        <patternFill>
          <bgColor theme="8"/>
        </patternFill>
      </fill>
    </dxf>
    <dxf>
      <font>
        <b/>
        <i val="0"/>
        <condense val="0"/>
        <extend val="0"/>
        <color indexed="13"/>
      </font>
    </dxf>
    <dxf>
      <fill>
        <patternFill>
          <bgColor indexed="62"/>
        </patternFill>
      </fill>
    </dxf>
    <dxf>
      <fill>
        <patternFill>
          <bgColor theme="0" tint="-0.14996795556505021"/>
        </patternFill>
      </fill>
    </dxf>
    <dxf>
      <fill>
        <patternFill>
          <bgColor rgb="FF66ADC1"/>
        </patternFill>
      </fill>
    </dxf>
    <dxf>
      <font>
        <color rgb="FFC00000"/>
      </font>
    </dxf>
    <dxf>
      <font>
        <color rgb="FF008000"/>
      </font>
    </dxf>
    <dxf>
      <font>
        <color rgb="FFC00000"/>
      </font>
    </dxf>
    <dxf>
      <font>
        <color rgb="FF008000"/>
      </font>
    </dxf>
    <dxf>
      <font>
        <color rgb="FFC00000"/>
      </font>
    </dxf>
    <dxf>
      <font>
        <color rgb="FF008000"/>
      </font>
    </dxf>
    <dxf>
      <font>
        <color rgb="FFC00000"/>
      </font>
    </dxf>
    <dxf>
      <font>
        <color rgb="FF008000"/>
      </font>
    </dxf>
    <dxf>
      <font>
        <color rgb="FFC00000"/>
      </font>
    </dxf>
    <dxf>
      <font>
        <color rgb="FF008000"/>
      </font>
    </dxf>
    <dxf>
      <font>
        <color rgb="FF008000"/>
      </font>
    </dxf>
    <dxf>
      <font>
        <color rgb="FFC00000"/>
      </font>
    </dxf>
    <dxf>
      <font>
        <color rgb="FFC00000"/>
      </font>
    </dxf>
    <dxf>
      <font>
        <color rgb="FF008000"/>
      </font>
    </dxf>
    <dxf>
      <font>
        <color theme="0"/>
      </font>
      <fill>
        <patternFill>
          <bgColor rgb="FF007698"/>
        </patternFill>
      </fill>
    </dxf>
    <dxf>
      <font>
        <color theme="0"/>
      </font>
      <fill>
        <patternFill>
          <bgColor rgb="FF2B9E36"/>
        </patternFill>
      </fill>
    </dxf>
    <dxf>
      <font>
        <color theme="0"/>
      </font>
      <fill>
        <patternFill>
          <bgColor rgb="FFA24130"/>
        </patternFill>
      </fill>
    </dxf>
    <dxf>
      <font>
        <b/>
        <i val="0"/>
        <condense val="0"/>
        <extend val="0"/>
        <color indexed="13"/>
      </font>
    </dxf>
    <dxf>
      <fill>
        <patternFill>
          <bgColor indexed="62"/>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rgb="FFFF0000"/>
        </patternFill>
      </fill>
    </dxf>
    <dxf>
      <fill>
        <patternFill>
          <bgColor theme="8"/>
        </patternFill>
      </fill>
    </dxf>
    <dxf>
      <font>
        <b/>
        <i val="0"/>
        <condense val="0"/>
        <extend val="0"/>
        <color indexed="13"/>
      </font>
    </dxf>
    <dxf>
      <fill>
        <patternFill>
          <bgColor indexed="62"/>
        </patternFill>
      </fill>
    </dxf>
  </dxfs>
  <tableStyles count="0" defaultTableStyle="TableStyleMedium9" defaultPivotStyle="PivotStyleLight16"/>
  <colors>
    <mruColors>
      <color rgb="FF7F919F"/>
      <color rgb="FF0099FF"/>
      <color rgb="FFFFCCCC"/>
      <color rgb="FF66FFCC"/>
      <color rgb="FF00FFFF"/>
      <color rgb="FF00CC66"/>
      <color rgb="FF66FF33"/>
      <color rgb="FF000000"/>
      <color rgb="FF66ADC1"/>
      <color rgb="FFA241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image" Target="../media/image2.png"/></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image" Target="../media/image2.png"/></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image" Target="../media/image2.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Risk and Complexity Summary</a:t>
            </a:r>
          </a:p>
        </c:rich>
      </c:tx>
      <c:layout/>
      <c:overlay val="0"/>
    </c:title>
    <c:autoTitleDeleted val="0"/>
    <c:plotArea>
      <c:layout>
        <c:manualLayout>
          <c:layoutTarget val="inner"/>
          <c:xMode val="edge"/>
          <c:yMode val="edge"/>
          <c:x val="0.33462345757292788"/>
          <c:y val="0.15633157191994837"/>
          <c:w val="0.64390265272478409"/>
          <c:h val="0.74683419204558132"/>
        </c:manualLayout>
      </c:layout>
      <c:barChart>
        <c:barDir val="bar"/>
        <c:grouping val="clustered"/>
        <c:varyColors val="0"/>
        <c:ser>
          <c:idx val="0"/>
          <c:order val="0"/>
          <c:spPr>
            <a:solidFill>
              <a:schemeClr val="tx2"/>
            </a:solidFill>
          </c:spPr>
          <c:invertIfNegative val="0"/>
          <c:dPt>
            <c:idx val="7"/>
            <c:invertIfNegative val="0"/>
            <c:bubble3D val="0"/>
            <c:extLst>
              <c:ext xmlns:c16="http://schemas.microsoft.com/office/drawing/2014/chart" uri="{C3380CC4-5D6E-409C-BE32-E72D297353CC}">
                <c16:uniqueId val="{00000000-3D68-491F-8071-4C7862743561}"/>
              </c:ext>
            </c:extLst>
          </c:dPt>
          <c:dPt>
            <c:idx val="8"/>
            <c:invertIfNegative val="0"/>
            <c:bubble3D val="0"/>
            <c:spPr>
              <a:solidFill>
                <a:schemeClr val="accent3"/>
              </a:solidFill>
              <a:ln>
                <a:solidFill>
                  <a:schemeClr val="accent3"/>
                </a:solidFill>
              </a:ln>
            </c:spPr>
            <c:extLst>
              <c:ext xmlns:c16="http://schemas.microsoft.com/office/drawing/2014/chart" uri="{C3380CC4-5D6E-409C-BE32-E72D297353CC}">
                <c16:uniqueId val="{00000002-3D68-491F-8071-4C7862743561}"/>
              </c:ext>
            </c:extLst>
          </c:dPt>
          <c:cat>
            <c:strRef>
              <c:f>'HIDE Logic 1'!$C$5:$C$13</c:f>
              <c:strCache>
                <c:ptCount val="9"/>
                <c:pt idx="0">
                  <c:v>Scope Risks</c:v>
                </c:pt>
                <c:pt idx="1">
                  <c:v>Time Risks</c:v>
                </c:pt>
                <c:pt idx="2">
                  <c:v>Cost Risks</c:v>
                </c:pt>
                <c:pt idx="3">
                  <c:v>Quality Risks</c:v>
                </c:pt>
                <c:pt idx="4">
                  <c:v>Human Resources Risks</c:v>
                </c:pt>
                <c:pt idx="5">
                  <c:v>Communications Risks</c:v>
                </c:pt>
                <c:pt idx="6">
                  <c:v>Procurement Risks</c:v>
                </c:pt>
                <c:pt idx="7">
                  <c:v>Stakeholder Risks</c:v>
                </c:pt>
                <c:pt idx="8">
                  <c:v>Overall Project Level</c:v>
                </c:pt>
              </c:strCache>
            </c:strRef>
          </c:cat>
          <c:val>
            <c:numRef>
              <c:f>'HIDE Logic 1'!$O$5:$O$13</c:f>
              <c:numCache>
                <c:formatCode>General</c:formatCode>
                <c:ptCount val="9"/>
                <c:pt idx="0">
                  <c:v>2</c:v>
                </c:pt>
                <c:pt idx="1">
                  <c:v>1</c:v>
                </c:pt>
                <c:pt idx="2">
                  <c:v>1</c:v>
                </c:pt>
                <c:pt idx="3">
                  <c:v>1</c:v>
                </c:pt>
                <c:pt idx="4">
                  <c:v>2</c:v>
                </c:pt>
                <c:pt idx="5">
                  <c:v>2</c:v>
                </c:pt>
                <c:pt idx="6">
                  <c:v>1</c:v>
                </c:pt>
                <c:pt idx="7">
                  <c:v>1</c:v>
                </c:pt>
                <c:pt idx="8">
                  <c:v>1</c:v>
                </c:pt>
              </c:numCache>
            </c:numRef>
          </c:val>
          <c:extLst>
            <c:ext xmlns:c16="http://schemas.microsoft.com/office/drawing/2014/chart" uri="{C3380CC4-5D6E-409C-BE32-E72D297353CC}">
              <c16:uniqueId val="{00000003-3D68-491F-8071-4C7862743561}"/>
            </c:ext>
          </c:extLst>
        </c:ser>
        <c:dLbls>
          <c:showLegendKey val="0"/>
          <c:showVal val="0"/>
          <c:showCatName val="0"/>
          <c:showSerName val="0"/>
          <c:showPercent val="0"/>
          <c:showBubbleSize val="0"/>
        </c:dLbls>
        <c:gapWidth val="150"/>
        <c:axId val="348306168"/>
        <c:axId val="348306560"/>
      </c:barChart>
      <c:catAx>
        <c:axId val="348306168"/>
        <c:scaling>
          <c:orientation val="minMax"/>
        </c:scaling>
        <c:delete val="0"/>
        <c:axPos val="l"/>
        <c:numFmt formatCode="General" sourceLinked="1"/>
        <c:majorTickMark val="out"/>
        <c:minorTickMark val="none"/>
        <c:tickLblPos val="nextTo"/>
        <c:crossAx val="348306560"/>
        <c:crosses val="autoZero"/>
        <c:auto val="1"/>
        <c:lblAlgn val="ctr"/>
        <c:lblOffset val="100"/>
        <c:noMultiLvlLbl val="0"/>
      </c:catAx>
      <c:valAx>
        <c:axId val="348306560"/>
        <c:scaling>
          <c:orientation val="minMax"/>
          <c:max val="4"/>
          <c:min val="0"/>
        </c:scaling>
        <c:delete val="1"/>
        <c:axPos val="b"/>
        <c:numFmt formatCode="General" sourceLinked="1"/>
        <c:majorTickMark val="out"/>
        <c:minorTickMark val="none"/>
        <c:tickLblPos val="none"/>
        <c:crossAx val="348306168"/>
        <c:crosses val="autoZero"/>
        <c:crossBetween val="between"/>
      </c:valAx>
      <c:spPr>
        <a:blipFill>
          <a:blip xmlns:r="http://schemas.openxmlformats.org/officeDocument/2006/relationships" r:embed="rId1"/>
          <a:stretch>
            <a:fillRect/>
          </a:stretch>
        </a:blipFill>
      </c:spPr>
    </c:plotArea>
    <c:plotVisOnly val="1"/>
    <c:dispBlanksAs val="gap"/>
    <c:showDLblsOverMax val="0"/>
  </c:chart>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333" l="0.70000000000000062" r="0.70000000000000062" t="0.75000000000000333" header="0.30000000000000032" footer="0.30000000000000032"/>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Risk and Complexity Summary</a:t>
            </a:r>
          </a:p>
        </c:rich>
      </c:tx>
      <c:overlay val="0"/>
    </c:title>
    <c:autoTitleDeleted val="0"/>
    <c:plotArea>
      <c:layout>
        <c:manualLayout>
          <c:layoutTarget val="inner"/>
          <c:xMode val="edge"/>
          <c:yMode val="edge"/>
          <c:x val="0.33462345757292788"/>
          <c:y val="0.15633157191994837"/>
          <c:w val="0.64390265272478409"/>
          <c:h val="0.74683419204558132"/>
        </c:manualLayout>
      </c:layout>
      <c:barChart>
        <c:barDir val="bar"/>
        <c:grouping val="clustered"/>
        <c:varyColors val="0"/>
        <c:ser>
          <c:idx val="0"/>
          <c:order val="0"/>
          <c:spPr>
            <a:solidFill>
              <a:schemeClr val="tx2"/>
            </a:solidFill>
          </c:spPr>
          <c:invertIfNegative val="0"/>
          <c:dPt>
            <c:idx val="7"/>
            <c:invertIfNegative val="0"/>
            <c:bubble3D val="0"/>
            <c:extLst>
              <c:ext xmlns:c16="http://schemas.microsoft.com/office/drawing/2014/chart" uri="{C3380CC4-5D6E-409C-BE32-E72D297353CC}">
                <c16:uniqueId val="{00000000-956A-4E44-8E7A-72C10CAFB6C7}"/>
              </c:ext>
            </c:extLst>
          </c:dPt>
          <c:dPt>
            <c:idx val="8"/>
            <c:invertIfNegative val="0"/>
            <c:bubble3D val="0"/>
            <c:spPr>
              <a:solidFill>
                <a:schemeClr val="accent3"/>
              </a:solidFill>
              <a:ln>
                <a:solidFill>
                  <a:schemeClr val="accent3"/>
                </a:solidFill>
              </a:ln>
            </c:spPr>
            <c:extLst>
              <c:ext xmlns:c16="http://schemas.microsoft.com/office/drawing/2014/chart" uri="{C3380CC4-5D6E-409C-BE32-E72D297353CC}">
                <c16:uniqueId val="{00000002-956A-4E44-8E7A-72C10CAFB6C7}"/>
              </c:ext>
            </c:extLst>
          </c:dPt>
          <c:cat>
            <c:strRef>
              <c:f>'HIDE Logic 2'!$C$5:$C$13</c:f>
              <c:strCache>
                <c:ptCount val="9"/>
                <c:pt idx="0">
                  <c:v>Scope Risks</c:v>
                </c:pt>
                <c:pt idx="1">
                  <c:v>Time Risks</c:v>
                </c:pt>
                <c:pt idx="2">
                  <c:v>Cost Risks</c:v>
                </c:pt>
                <c:pt idx="3">
                  <c:v>Quality Risks</c:v>
                </c:pt>
                <c:pt idx="4">
                  <c:v>Human Resources Risks</c:v>
                </c:pt>
                <c:pt idx="5">
                  <c:v>Communications Risks</c:v>
                </c:pt>
                <c:pt idx="6">
                  <c:v>Procurement Risks</c:v>
                </c:pt>
                <c:pt idx="7">
                  <c:v>Stakeholder Risks</c:v>
                </c:pt>
                <c:pt idx="8">
                  <c:v>Overall Project Level</c:v>
                </c:pt>
              </c:strCache>
            </c:strRef>
          </c:cat>
          <c:val>
            <c:numRef>
              <c:f>'HIDE Logic 2'!$O$5:$O$13</c:f>
              <c:numCache>
                <c:formatCode>General</c:formatCode>
                <c:ptCount val="9"/>
                <c:pt idx="0">
                  <c:v>2</c:v>
                </c:pt>
                <c:pt idx="1">
                  <c:v>3</c:v>
                </c:pt>
                <c:pt idx="2">
                  <c:v>3</c:v>
                </c:pt>
                <c:pt idx="3">
                  <c:v>3</c:v>
                </c:pt>
                <c:pt idx="4">
                  <c:v>2</c:v>
                </c:pt>
                <c:pt idx="5">
                  <c:v>3</c:v>
                </c:pt>
                <c:pt idx="6">
                  <c:v>2</c:v>
                </c:pt>
                <c:pt idx="7">
                  <c:v>2</c:v>
                </c:pt>
                <c:pt idx="8">
                  <c:v>3</c:v>
                </c:pt>
              </c:numCache>
            </c:numRef>
          </c:val>
          <c:extLst>
            <c:ext xmlns:c16="http://schemas.microsoft.com/office/drawing/2014/chart" uri="{C3380CC4-5D6E-409C-BE32-E72D297353CC}">
              <c16:uniqueId val="{00000003-956A-4E44-8E7A-72C10CAFB6C7}"/>
            </c:ext>
          </c:extLst>
        </c:ser>
        <c:dLbls>
          <c:showLegendKey val="0"/>
          <c:showVal val="0"/>
          <c:showCatName val="0"/>
          <c:showSerName val="0"/>
          <c:showPercent val="0"/>
          <c:showBubbleSize val="0"/>
        </c:dLbls>
        <c:gapWidth val="150"/>
        <c:axId val="273431904"/>
        <c:axId val="273809352"/>
      </c:barChart>
      <c:catAx>
        <c:axId val="273431904"/>
        <c:scaling>
          <c:orientation val="minMax"/>
        </c:scaling>
        <c:delete val="0"/>
        <c:axPos val="l"/>
        <c:numFmt formatCode="General" sourceLinked="1"/>
        <c:majorTickMark val="out"/>
        <c:minorTickMark val="none"/>
        <c:tickLblPos val="nextTo"/>
        <c:crossAx val="273809352"/>
        <c:crosses val="autoZero"/>
        <c:auto val="1"/>
        <c:lblAlgn val="ctr"/>
        <c:lblOffset val="100"/>
        <c:noMultiLvlLbl val="0"/>
      </c:catAx>
      <c:valAx>
        <c:axId val="273809352"/>
        <c:scaling>
          <c:orientation val="minMax"/>
          <c:max val="4"/>
          <c:min val="0"/>
        </c:scaling>
        <c:delete val="1"/>
        <c:axPos val="b"/>
        <c:numFmt formatCode="General" sourceLinked="1"/>
        <c:majorTickMark val="out"/>
        <c:minorTickMark val="none"/>
        <c:tickLblPos val="none"/>
        <c:crossAx val="273431904"/>
        <c:crosses val="autoZero"/>
        <c:crossBetween val="between"/>
      </c:valAx>
      <c:spPr>
        <a:blipFill>
          <a:blip xmlns:r="http://schemas.openxmlformats.org/officeDocument/2006/relationships" r:embed="rId1"/>
          <a:stretch>
            <a:fillRect/>
          </a:stretch>
        </a:blipFill>
      </c:spPr>
    </c:plotArea>
    <c:plotVisOnly val="1"/>
    <c:dispBlanksAs val="gap"/>
    <c:showDLblsOverMax val="0"/>
  </c:chart>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333" l="0.70000000000000062" r="0.70000000000000062" t="0.75000000000000333" header="0.30000000000000032" footer="0.30000000000000032"/>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Risk and Complexity Summary</a:t>
            </a:r>
          </a:p>
        </c:rich>
      </c:tx>
      <c:overlay val="0"/>
    </c:title>
    <c:autoTitleDeleted val="0"/>
    <c:plotArea>
      <c:layout>
        <c:manualLayout>
          <c:layoutTarget val="inner"/>
          <c:xMode val="edge"/>
          <c:yMode val="edge"/>
          <c:x val="0.33462345757292788"/>
          <c:y val="0.15633157191994837"/>
          <c:w val="0.64390265272478409"/>
          <c:h val="0.74683419204558132"/>
        </c:manualLayout>
      </c:layout>
      <c:barChart>
        <c:barDir val="bar"/>
        <c:grouping val="clustered"/>
        <c:varyColors val="0"/>
        <c:ser>
          <c:idx val="0"/>
          <c:order val="0"/>
          <c:spPr>
            <a:solidFill>
              <a:schemeClr val="tx2"/>
            </a:solidFill>
          </c:spPr>
          <c:invertIfNegative val="0"/>
          <c:dPt>
            <c:idx val="7"/>
            <c:invertIfNegative val="0"/>
            <c:bubble3D val="0"/>
            <c:extLst>
              <c:ext xmlns:c16="http://schemas.microsoft.com/office/drawing/2014/chart" uri="{C3380CC4-5D6E-409C-BE32-E72D297353CC}">
                <c16:uniqueId val="{00000000-69E1-4003-96C6-4F6D03F8BC16}"/>
              </c:ext>
            </c:extLst>
          </c:dPt>
          <c:dPt>
            <c:idx val="8"/>
            <c:invertIfNegative val="0"/>
            <c:bubble3D val="0"/>
            <c:spPr>
              <a:solidFill>
                <a:schemeClr val="accent3"/>
              </a:solidFill>
              <a:ln>
                <a:solidFill>
                  <a:schemeClr val="accent3"/>
                </a:solidFill>
              </a:ln>
            </c:spPr>
            <c:extLst>
              <c:ext xmlns:c16="http://schemas.microsoft.com/office/drawing/2014/chart" uri="{C3380CC4-5D6E-409C-BE32-E72D297353CC}">
                <c16:uniqueId val="{00000002-69E1-4003-96C6-4F6D03F8BC16}"/>
              </c:ext>
            </c:extLst>
          </c:dPt>
          <c:cat>
            <c:strRef>
              <c:f>'HIDE Logic 3'!$C$5:$C$13</c:f>
              <c:strCache>
                <c:ptCount val="9"/>
                <c:pt idx="0">
                  <c:v>Scope Risks</c:v>
                </c:pt>
                <c:pt idx="1">
                  <c:v>Time Risks</c:v>
                </c:pt>
                <c:pt idx="2">
                  <c:v>Cost Risks</c:v>
                </c:pt>
                <c:pt idx="3">
                  <c:v>Quality Risks</c:v>
                </c:pt>
                <c:pt idx="4">
                  <c:v>Human Resources Risks</c:v>
                </c:pt>
                <c:pt idx="5">
                  <c:v>Communications Risks</c:v>
                </c:pt>
                <c:pt idx="6">
                  <c:v>Procurement Risks</c:v>
                </c:pt>
                <c:pt idx="7">
                  <c:v>Stakeholder Risks</c:v>
                </c:pt>
                <c:pt idx="8">
                  <c:v>Overall Project Level</c:v>
                </c:pt>
              </c:strCache>
            </c:strRef>
          </c:cat>
          <c:val>
            <c:numRef>
              <c:f>'HIDE Logic 3'!$O$5:$O$13</c:f>
              <c:numCache>
                <c:formatCode>General</c:formatCode>
                <c:ptCount val="9"/>
                <c:pt idx="0">
                  <c:v>2</c:v>
                </c:pt>
                <c:pt idx="1">
                  <c:v>2</c:v>
                </c:pt>
                <c:pt idx="2">
                  <c:v>2</c:v>
                </c:pt>
                <c:pt idx="3">
                  <c:v>2</c:v>
                </c:pt>
                <c:pt idx="4">
                  <c:v>2</c:v>
                </c:pt>
                <c:pt idx="5">
                  <c:v>2</c:v>
                </c:pt>
                <c:pt idx="6">
                  <c:v>2</c:v>
                </c:pt>
                <c:pt idx="7">
                  <c:v>3</c:v>
                </c:pt>
                <c:pt idx="8">
                  <c:v>2</c:v>
                </c:pt>
              </c:numCache>
            </c:numRef>
          </c:val>
          <c:extLst>
            <c:ext xmlns:c16="http://schemas.microsoft.com/office/drawing/2014/chart" uri="{C3380CC4-5D6E-409C-BE32-E72D297353CC}">
              <c16:uniqueId val="{00000003-69E1-4003-96C6-4F6D03F8BC16}"/>
            </c:ext>
          </c:extLst>
        </c:ser>
        <c:dLbls>
          <c:showLegendKey val="0"/>
          <c:showVal val="0"/>
          <c:showCatName val="0"/>
          <c:showSerName val="0"/>
          <c:showPercent val="0"/>
          <c:showBubbleSize val="0"/>
        </c:dLbls>
        <c:gapWidth val="150"/>
        <c:axId val="269692880"/>
        <c:axId val="269693664"/>
      </c:barChart>
      <c:catAx>
        <c:axId val="269692880"/>
        <c:scaling>
          <c:orientation val="minMax"/>
        </c:scaling>
        <c:delete val="0"/>
        <c:axPos val="l"/>
        <c:numFmt formatCode="General" sourceLinked="1"/>
        <c:majorTickMark val="out"/>
        <c:minorTickMark val="none"/>
        <c:tickLblPos val="nextTo"/>
        <c:crossAx val="269693664"/>
        <c:crosses val="autoZero"/>
        <c:auto val="1"/>
        <c:lblAlgn val="ctr"/>
        <c:lblOffset val="100"/>
        <c:noMultiLvlLbl val="0"/>
      </c:catAx>
      <c:valAx>
        <c:axId val="269693664"/>
        <c:scaling>
          <c:orientation val="minMax"/>
          <c:max val="4"/>
          <c:min val="0"/>
        </c:scaling>
        <c:delete val="1"/>
        <c:axPos val="b"/>
        <c:numFmt formatCode="General" sourceLinked="1"/>
        <c:majorTickMark val="out"/>
        <c:minorTickMark val="none"/>
        <c:tickLblPos val="none"/>
        <c:crossAx val="269692880"/>
        <c:crosses val="autoZero"/>
        <c:crossBetween val="between"/>
      </c:valAx>
      <c:spPr>
        <a:blipFill>
          <a:blip xmlns:r="http://schemas.openxmlformats.org/officeDocument/2006/relationships" r:embed="rId1"/>
          <a:stretch>
            <a:fillRect/>
          </a:stretch>
        </a:blipFill>
      </c:spPr>
    </c:plotArea>
    <c:plotVisOnly val="1"/>
    <c:dispBlanksAs val="gap"/>
    <c:showDLblsOverMax val="0"/>
  </c:chart>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333" l="0.70000000000000062" r="0.70000000000000062" t="0.75000000000000333" header="0.30000000000000032" footer="0.30000000000000032"/>
    <c:pageSetup/>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173936</xdr:colOff>
      <xdr:row>0</xdr:row>
      <xdr:rowOff>0</xdr:rowOff>
    </xdr:from>
    <xdr:to>
      <xdr:col>6</xdr:col>
      <xdr:colOff>24847</xdr:colOff>
      <xdr:row>0</xdr:row>
      <xdr:rowOff>617300</xdr:rowOff>
    </xdr:to>
    <xdr:pic>
      <xdr:nvPicPr>
        <xdr:cNvPr id="3" name="Picture 2" descr="Excel Header.jpg"/>
        <xdr:cNvPicPr>
          <a:picLocks noChangeAspect="1"/>
        </xdr:cNvPicPr>
      </xdr:nvPicPr>
      <xdr:blipFill>
        <a:blip xmlns:r="http://schemas.openxmlformats.org/officeDocument/2006/relationships" r:embed="rId1" cstate="print"/>
        <a:stretch>
          <a:fillRect/>
        </a:stretch>
      </xdr:blipFill>
      <xdr:spPr>
        <a:xfrm>
          <a:off x="173936" y="0"/>
          <a:ext cx="8158368" cy="617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5</xdr:row>
      <xdr:rowOff>0</xdr:rowOff>
    </xdr:from>
    <xdr:to>
      <xdr:col>4</xdr:col>
      <xdr:colOff>1533525</xdr:colOff>
      <xdr:row>23</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0.39432</cdr:x>
      <cdr:y>0.90627</cdr:y>
    </cdr:from>
    <cdr:to>
      <cdr:x>0.48239</cdr:x>
      <cdr:y>0.98385</cdr:y>
    </cdr:to>
    <cdr:sp macro="" textlink="">
      <cdr:nvSpPr>
        <cdr:cNvPr id="2" name="TextBox 2"/>
        <cdr:cNvSpPr txBox="1"/>
      </cdr:nvSpPr>
      <cdr:spPr>
        <a:xfrm xmlns:a="http://schemas.openxmlformats.org/drawingml/2006/main">
          <a:off x="2614083" y="3090334"/>
          <a:ext cx="583878" cy="26456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en-CA" sz="1100"/>
            <a:t>Level</a:t>
          </a:r>
          <a:r>
            <a:rPr lang="en-CA" sz="1100" baseline="0"/>
            <a:t> 1</a:t>
          </a:r>
          <a:endParaRPr lang="en-CA" sz="1100"/>
        </a:p>
      </cdr:txBody>
    </cdr:sp>
  </cdr:relSizeAnchor>
  <cdr:relSizeAnchor xmlns:cdr="http://schemas.openxmlformats.org/drawingml/2006/chartDrawing">
    <cdr:from>
      <cdr:x>0.61558</cdr:x>
      <cdr:y>0.90627</cdr:y>
    </cdr:from>
    <cdr:to>
      <cdr:x>0.70366</cdr:x>
      <cdr:y>0.98385</cdr:y>
    </cdr:to>
    <cdr:sp macro="" textlink="">
      <cdr:nvSpPr>
        <cdr:cNvPr id="3" name="TextBox 3"/>
        <cdr:cNvSpPr txBox="1"/>
      </cdr:nvSpPr>
      <cdr:spPr>
        <a:xfrm xmlns:a="http://schemas.openxmlformats.org/drawingml/2006/main">
          <a:off x="4080933" y="3090334"/>
          <a:ext cx="583878" cy="26456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en-CA" sz="1100"/>
            <a:t>Level</a:t>
          </a:r>
          <a:r>
            <a:rPr lang="en-CA" sz="1100" baseline="0"/>
            <a:t> 2</a:t>
          </a:r>
          <a:endParaRPr lang="en-CA" sz="1100"/>
        </a:p>
      </cdr:txBody>
    </cdr:sp>
  </cdr:relSizeAnchor>
  <cdr:relSizeAnchor xmlns:cdr="http://schemas.openxmlformats.org/drawingml/2006/chartDrawing">
    <cdr:from>
      <cdr:x>0.83685</cdr:x>
      <cdr:y>0.90627</cdr:y>
    </cdr:from>
    <cdr:to>
      <cdr:x>0.92492</cdr:x>
      <cdr:y>0.98385</cdr:y>
    </cdr:to>
    <cdr:sp macro="" textlink="">
      <cdr:nvSpPr>
        <cdr:cNvPr id="4" name="TextBox 4"/>
        <cdr:cNvSpPr txBox="1"/>
      </cdr:nvSpPr>
      <cdr:spPr>
        <a:xfrm xmlns:a="http://schemas.openxmlformats.org/drawingml/2006/main">
          <a:off x="5547783" y="3090334"/>
          <a:ext cx="583878" cy="26456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en-CA" sz="1100"/>
            <a:t>Level</a:t>
          </a:r>
          <a:r>
            <a:rPr lang="en-CA" sz="1100" baseline="0"/>
            <a:t> 3</a:t>
          </a:r>
          <a:endParaRPr lang="en-CA" sz="1100"/>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5</xdr:row>
      <xdr:rowOff>0</xdr:rowOff>
    </xdr:from>
    <xdr:to>
      <xdr:col>4</xdr:col>
      <xdr:colOff>1533525</xdr:colOff>
      <xdr:row>23</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0.39432</cdr:x>
      <cdr:y>0.90627</cdr:y>
    </cdr:from>
    <cdr:to>
      <cdr:x>0.48239</cdr:x>
      <cdr:y>0.98385</cdr:y>
    </cdr:to>
    <cdr:sp macro="" textlink="">
      <cdr:nvSpPr>
        <cdr:cNvPr id="2" name="TextBox 2"/>
        <cdr:cNvSpPr txBox="1"/>
      </cdr:nvSpPr>
      <cdr:spPr>
        <a:xfrm xmlns:a="http://schemas.openxmlformats.org/drawingml/2006/main">
          <a:off x="2614083" y="3090334"/>
          <a:ext cx="583878" cy="26456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en-CA" sz="1100"/>
            <a:t>Level</a:t>
          </a:r>
          <a:r>
            <a:rPr lang="en-CA" sz="1100" baseline="0"/>
            <a:t> 1</a:t>
          </a:r>
          <a:endParaRPr lang="en-CA" sz="1100"/>
        </a:p>
      </cdr:txBody>
    </cdr:sp>
  </cdr:relSizeAnchor>
  <cdr:relSizeAnchor xmlns:cdr="http://schemas.openxmlformats.org/drawingml/2006/chartDrawing">
    <cdr:from>
      <cdr:x>0.61558</cdr:x>
      <cdr:y>0.90627</cdr:y>
    </cdr:from>
    <cdr:to>
      <cdr:x>0.70366</cdr:x>
      <cdr:y>0.98385</cdr:y>
    </cdr:to>
    <cdr:sp macro="" textlink="">
      <cdr:nvSpPr>
        <cdr:cNvPr id="3" name="TextBox 3"/>
        <cdr:cNvSpPr txBox="1"/>
      </cdr:nvSpPr>
      <cdr:spPr>
        <a:xfrm xmlns:a="http://schemas.openxmlformats.org/drawingml/2006/main">
          <a:off x="4080933" y="3090334"/>
          <a:ext cx="583878" cy="26456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en-CA" sz="1100"/>
            <a:t>Level</a:t>
          </a:r>
          <a:r>
            <a:rPr lang="en-CA" sz="1100" baseline="0"/>
            <a:t> 2</a:t>
          </a:r>
          <a:endParaRPr lang="en-CA" sz="1100"/>
        </a:p>
      </cdr:txBody>
    </cdr:sp>
  </cdr:relSizeAnchor>
  <cdr:relSizeAnchor xmlns:cdr="http://schemas.openxmlformats.org/drawingml/2006/chartDrawing">
    <cdr:from>
      <cdr:x>0.83685</cdr:x>
      <cdr:y>0.90627</cdr:y>
    </cdr:from>
    <cdr:to>
      <cdr:x>0.92492</cdr:x>
      <cdr:y>0.98385</cdr:y>
    </cdr:to>
    <cdr:sp macro="" textlink="">
      <cdr:nvSpPr>
        <cdr:cNvPr id="4" name="TextBox 4"/>
        <cdr:cNvSpPr txBox="1"/>
      </cdr:nvSpPr>
      <cdr:spPr>
        <a:xfrm xmlns:a="http://schemas.openxmlformats.org/drawingml/2006/main">
          <a:off x="5547783" y="3090334"/>
          <a:ext cx="583878" cy="26456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en-CA" sz="1100"/>
            <a:t>Level</a:t>
          </a:r>
          <a:r>
            <a:rPr lang="en-CA" sz="1100" baseline="0"/>
            <a:t> 3</a:t>
          </a:r>
          <a:endParaRPr lang="en-CA" sz="1100"/>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5</xdr:row>
      <xdr:rowOff>0</xdr:rowOff>
    </xdr:from>
    <xdr:to>
      <xdr:col>4</xdr:col>
      <xdr:colOff>1533525</xdr:colOff>
      <xdr:row>23</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0.39432</cdr:x>
      <cdr:y>0.90627</cdr:y>
    </cdr:from>
    <cdr:to>
      <cdr:x>0.48239</cdr:x>
      <cdr:y>0.98385</cdr:y>
    </cdr:to>
    <cdr:sp macro="" textlink="">
      <cdr:nvSpPr>
        <cdr:cNvPr id="2" name="TextBox 2"/>
        <cdr:cNvSpPr txBox="1"/>
      </cdr:nvSpPr>
      <cdr:spPr>
        <a:xfrm xmlns:a="http://schemas.openxmlformats.org/drawingml/2006/main">
          <a:off x="2614083" y="3090334"/>
          <a:ext cx="583878" cy="26456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en-CA" sz="1100"/>
            <a:t>Level</a:t>
          </a:r>
          <a:r>
            <a:rPr lang="en-CA" sz="1100" baseline="0"/>
            <a:t> 1</a:t>
          </a:r>
          <a:endParaRPr lang="en-CA" sz="1100"/>
        </a:p>
      </cdr:txBody>
    </cdr:sp>
  </cdr:relSizeAnchor>
  <cdr:relSizeAnchor xmlns:cdr="http://schemas.openxmlformats.org/drawingml/2006/chartDrawing">
    <cdr:from>
      <cdr:x>0.61558</cdr:x>
      <cdr:y>0.90627</cdr:y>
    </cdr:from>
    <cdr:to>
      <cdr:x>0.70366</cdr:x>
      <cdr:y>0.98385</cdr:y>
    </cdr:to>
    <cdr:sp macro="" textlink="">
      <cdr:nvSpPr>
        <cdr:cNvPr id="3" name="TextBox 3"/>
        <cdr:cNvSpPr txBox="1"/>
      </cdr:nvSpPr>
      <cdr:spPr>
        <a:xfrm xmlns:a="http://schemas.openxmlformats.org/drawingml/2006/main">
          <a:off x="4080933" y="3090334"/>
          <a:ext cx="583878" cy="26456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en-CA" sz="1100"/>
            <a:t>Level</a:t>
          </a:r>
          <a:r>
            <a:rPr lang="en-CA" sz="1100" baseline="0"/>
            <a:t> 2</a:t>
          </a:r>
          <a:endParaRPr lang="en-CA" sz="1100"/>
        </a:p>
      </cdr:txBody>
    </cdr:sp>
  </cdr:relSizeAnchor>
  <cdr:relSizeAnchor xmlns:cdr="http://schemas.openxmlformats.org/drawingml/2006/chartDrawing">
    <cdr:from>
      <cdr:x>0.83685</cdr:x>
      <cdr:y>0.90627</cdr:y>
    </cdr:from>
    <cdr:to>
      <cdr:x>0.92492</cdr:x>
      <cdr:y>0.98385</cdr:y>
    </cdr:to>
    <cdr:sp macro="" textlink="">
      <cdr:nvSpPr>
        <cdr:cNvPr id="4" name="TextBox 4"/>
        <cdr:cNvSpPr txBox="1"/>
      </cdr:nvSpPr>
      <cdr:spPr>
        <a:xfrm xmlns:a="http://schemas.openxmlformats.org/drawingml/2006/main">
          <a:off x="5547783" y="3090334"/>
          <a:ext cx="583878" cy="26456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en-CA" sz="1100"/>
            <a:t>Level</a:t>
          </a:r>
          <a:r>
            <a:rPr lang="en-CA" sz="1100" baseline="0"/>
            <a:t> 3</a:t>
          </a:r>
          <a:endParaRPr lang="en-CA" sz="1100"/>
        </a:p>
      </cdr:txBody>
    </cdr:sp>
  </cdr:relSizeAnchor>
</c:userShapes>
</file>

<file path=xl/theme/theme1.xml><?xml version="1.0" encoding="utf-8"?>
<a:theme xmlns:a="http://schemas.openxmlformats.org/drawingml/2006/main" name="Office Theme">
  <a:themeElements>
    <a:clrScheme name="InfoTech">
      <a:dk1>
        <a:sysClr val="windowText" lastClr="000000"/>
      </a:dk1>
      <a:lt1>
        <a:sysClr val="window" lastClr="FFFFFF"/>
      </a:lt1>
      <a:dk2>
        <a:srgbClr val="1F497D"/>
      </a:dk2>
      <a:lt2>
        <a:srgbClr val="EEECE1"/>
      </a:lt2>
      <a:accent1>
        <a:srgbClr val="B6623D"/>
      </a:accent1>
      <a:accent2>
        <a:srgbClr val="647455"/>
      </a:accent2>
      <a:accent3>
        <a:srgbClr val="D3CB8D"/>
      </a:accent3>
      <a:accent4>
        <a:srgbClr val="DDDECE"/>
      </a:accent4>
      <a:accent5>
        <a:srgbClr val="EEE9B2"/>
      </a:accent5>
      <a:accent6>
        <a:srgbClr val="979B8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13"/>
  <sheetViews>
    <sheetView showGridLines="0" topLeftCell="A4" zoomScaleNormal="100" workbookViewId="0"/>
  </sheetViews>
  <sheetFormatPr defaultColWidth="9.21875" defaultRowHeight="13.2" x14ac:dyDescent="0.25"/>
  <cols>
    <col min="1" max="1" width="2.77734375" customWidth="1"/>
    <col min="2" max="2" width="4.5546875" customWidth="1"/>
    <col min="3" max="3" width="3" customWidth="1"/>
    <col min="4" max="4" width="44.5546875" customWidth="1"/>
    <col min="5" max="5" width="2.77734375" customWidth="1"/>
    <col min="6" max="6" width="66.77734375" customWidth="1"/>
    <col min="7" max="7" width="4.5546875" customWidth="1"/>
    <col min="8" max="9" width="9.21875" customWidth="1"/>
  </cols>
  <sheetData>
    <row r="1" spans="1:14" ht="57" customHeight="1" x14ac:dyDescent="0.25"/>
    <row r="2" spans="1:14" ht="33.75" customHeight="1" x14ac:dyDescent="0.25">
      <c r="B2" s="213" t="s">
        <v>234</v>
      </c>
      <c r="C2" s="213"/>
      <c r="D2" s="213"/>
      <c r="E2" s="213"/>
      <c r="F2" s="213"/>
      <c r="G2" s="2"/>
      <c r="H2" s="2"/>
      <c r="I2" s="2"/>
      <c r="J2" s="2"/>
    </row>
    <row r="3" spans="1:14" s="4" customFormat="1" ht="24" customHeight="1" x14ac:dyDescent="0.25">
      <c r="B3" s="214" t="s">
        <v>0</v>
      </c>
      <c r="C3" s="214"/>
      <c r="D3" s="214"/>
      <c r="E3" s="214"/>
      <c r="F3" s="214"/>
      <c r="G3" s="2"/>
      <c r="H3" s="2"/>
    </row>
    <row r="4" spans="1:14" s="4" customFormat="1" ht="26.25" customHeight="1" x14ac:dyDescent="0.25">
      <c r="B4" s="218" t="s">
        <v>233</v>
      </c>
      <c r="C4" s="218"/>
      <c r="D4" s="218"/>
      <c r="E4" s="218"/>
      <c r="F4" s="218"/>
      <c r="G4" s="2"/>
      <c r="H4" s="2"/>
    </row>
    <row r="5" spans="1:14" s="28" customFormat="1" ht="80.25" customHeight="1" x14ac:dyDescent="0.25">
      <c r="B5" s="218" t="s">
        <v>232</v>
      </c>
      <c r="C5" s="218"/>
      <c r="D5" s="218"/>
      <c r="E5" s="218"/>
      <c r="F5" s="218"/>
      <c r="G5" s="2"/>
      <c r="H5" s="2"/>
    </row>
    <row r="6" spans="1:14" s="6" customFormat="1" ht="42" customHeight="1" x14ac:dyDescent="0.25">
      <c r="B6" s="218" t="s">
        <v>224</v>
      </c>
      <c r="C6" s="218"/>
      <c r="D6" s="218"/>
      <c r="E6" s="218"/>
      <c r="F6" s="218"/>
      <c r="G6" s="5"/>
      <c r="H6" s="5"/>
    </row>
    <row r="7" spans="1:14" s="183" customFormat="1" ht="126" customHeight="1" x14ac:dyDescent="0.25">
      <c r="A7" s="182"/>
      <c r="B7" s="221" t="s">
        <v>231</v>
      </c>
      <c r="C7" s="221"/>
      <c r="D7" s="221"/>
      <c r="E7" s="221"/>
      <c r="F7" s="221"/>
      <c r="G7" s="3"/>
      <c r="H7" s="3"/>
    </row>
    <row r="8" spans="1:14" s="29" customFormat="1" ht="11.25" customHeight="1" x14ac:dyDescent="0.25">
      <c r="B8" s="220"/>
      <c r="C8" s="220"/>
      <c r="D8" s="220"/>
      <c r="E8" s="220"/>
      <c r="F8" s="220"/>
      <c r="G8" s="5"/>
      <c r="H8" s="5"/>
    </row>
    <row r="9" spans="1:14" s="30" customFormat="1" ht="58.5" customHeight="1" x14ac:dyDescent="0.25">
      <c r="B9" s="219" t="s">
        <v>211</v>
      </c>
      <c r="C9" s="219"/>
      <c r="D9" s="219"/>
      <c r="E9" s="219"/>
      <c r="F9" s="219"/>
      <c r="G9" s="3"/>
      <c r="H9" s="3"/>
    </row>
    <row r="10" spans="1:14" s="4" customFormat="1" ht="18.75" customHeight="1" x14ac:dyDescent="0.25">
      <c r="B10" s="215" t="s">
        <v>9</v>
      </c>
      <c r="C10" s="215"/>
      <c r="D10" s="215"/>
      <c r="E10" s="215"/>
      <c r="F10" s="215"/>
      <c r="G10" s="2"/>
      <c r="H10" s="2"/>
    </row>
    <row r="11" spans="1:14" s="4" customFormat="1" ht="18.75" customHeight="1" x14ac:dyDescent="0.25">
      <c r="B11" s="217" t="s">
        <v>210</v>
      </c>
      <c r="C11" s="217"/>
      <c r="D11" s="217"/>
      <c r="E11" s="217"/>
      <c r="F11" s="217"/>
      <c r="G11" s="2"/>
      <c r="H11" s="2"/>
    </row>
    <row r="13" spans="1:14" ht="59.25" customHeight="1" x14ac:dyDescent="0.25">
      <c r="B13" s="216" t="s">
        <v>229</v>
      </c>
      <c r="C13" s="216"/>
      <c r="D13" s="216"/>
      <c r="E13" s="216"/>
      <c r="F13" s="216"/>
      <c r="G13" s="57"/>
      <c r="H13" s="57"/>
      <c r="I13" s="57"/>
      <c r="J13" s="57"/>
      <c r="K13" s="57"/>
      <c r="L13" s="57"/>
      <c r="M13" s="57"/>
      <c r="N13" s="57"/>
    </row>
  </sheetData>
  <sheetProtection selectLockedCells="1"/>
  <mergeCells count="11">
    <mergeCell ref="B2:F2"/>
    <mergeCell ref="B3:F3"/>
    <mergeCell ref="B10:F10"/>
    <mergeCell ref="B13:F13"/>
    <mergeCell ref="B11:F11"/>
    <mergeCell ref="B4:F4"/>
    <mergeCell ref="B5:F5"/>
    <mergeCell ref="B6:F6"/>
    <mergeCell ref="B9:F9"/>
    <mergeCell ref="B8:F8"/>
    <mergeCell ref="B7:F7"/>
  </mergeCells>
  <phoneticPr fontId="9" type="noConversion"/>
  <pageMargins left="0.39370078740157483" right="0.39370078740157483" top="0.39370078740157483" bottom="0.39370078740157483" header="0.51181102362204722" footer="0.51181102362204722"/>
  <pageSetup scale="7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6"/>
  <sheetViews>
    <sheetView showGridLines="0" zoomScaleNormal="100" workbookViewId="0"/>
  </sheetViews>
  <sheetFormatPr defaultColWidth="9.21875" defaultRowHeight="17.399999999999999" zeroHeight="1" x14ac:dyDescent="0.25"/>
  <cols>
    <col min="1" max="1" width="2.77734375" style="1" customWidth="1"/>
    <col min="2" max="2" width="10.77734375" style="68" customWidth="1"/>
    <col min="3" max="3" width="46.77734375" style="14" customWidth="1"/>
    <col min="4" max="4" width="86.44140625" style="67" customWidth="1"/>
    <col min="5" max="5" width="38.77734375" style="14" customWidth="1"/>
    <col min="6" max="6" width="41.77734375" style="14" customWidth="1"/>
    <col min="7" max="7" width="3.77734375" style="13" customWidth="1"/>
    <col min="8" max="8" width="42.5546875" style="1" customWidth="1"/>
    <col min="18" max="16383" width="5.77734375" style="1" customWidth="1"/>
    <col min="16384" max="16384" width="15.77734375" style="1" customWidth="1"/>
  </cols>
  <sheetData>
    <row r="1" spans="1:7" ht="15" customHeight="1" x14ac:dyDescent="0.25">
      <c r="B1" s="8"/>
      <c r="C1" s="1"/>
      <c r="D1" s="34"/>
      <c r="E1" s="1"/>
      <c r="F1" s="1"/>
    </row>
    <row r="2" spans="1:7" ht="33.75" customHeight="1" x14ac:dyDescent="0.25">
      <c r="B2" s="232" t="s">
        <v>202</v>
      </c>
      <c r="C2" s="233"/>
      <c r="D2" s="233"/>
      <c r="E2" s="234"/>
      <c r="F2" s="181"/>
      <c r="G2" s="8"/>
    </row>
    <row r="3" spans="1:7" s="8" customFormat="1" ht="16.2" thickBot="1" x14ac:dyDescent="0.3">
      <c r="A3" s="11"/>
      <c r="G3" s="44"/>
    </row>
    <row r="4" spans="1:7" ht="22.8" x14ac:dyDescent="0.25">
      <c r="A4" s="9"/>
      <c r="C4" s="70" t="s">
        <v>10</v>
      </c>
      <c r="D4" s="133" t="s">
        <v>89</v>
      </c>
      <c r="E4" s="9"/>
      <c r="F4" s="43"/>
      <c r="G4" s="44"/>
    </row>
    <row r="5" spans="1:7" ht="22.8" x14ac:dyDescent="0.25">
      <c r="A5" s="9"/>
      <c r="C5" s="71" t="s">
        <v>11</v>
      </c>
      <c r="D5" s="134" t="s">
        <v>18</v>
      </c>
      <c r="E5" s="9"/>
      <c r="F5" s="43"/>
      <c r="G5" s="44"/>
    </row>
    <row r="6" spans="1:7" x14ac:dyDescent="0.25">
      <c r="A6" s="10"/>
      <c r="C6" s="71" t="s">
        <v>3</v>
      </c>
      <c r="D6" s="135" t="s">
        <v>12</v>
      </c>
      <c r="E6" s="15"/>
      <c r="F6" s="11"/>
      <c r="G6" s="44"/>
    </row>
    <row r="7" spans="1:7" ht="18" thickBot="1" x14ac:dyDescent="0.3">
      <c r="A7" s="10"/>
      <c r="C7" s="72" t="s">
        <v>4</v>
      </c>
      <c r="D7" s="136" t="s">
        <v>19</v>
      </c>
      <c r="E7" s="9"/>
      <c r="F7" s="41"/>
      <c r="G7" s="44"/>
    </row>
    <row r="8" spans="1:7" ht="18" thickBot="1" x14ac:dyDescent="0.3">
      <c r="A8" s="41"/>
      <c r="B8" s="11"/>
      <c r="C8" s="41"/>
      <c r="D8" s="45"/>
      <c r="E8" s="41"/>
      <c r="F8" s="41"/>
      <c r="G8" s="44"/>
    </row>
    <row r="9" spans="1:7" ht="16.2" thickBot="1" x14ac:dyDescent="0.3">
      <c r="A9" s="41"/>
      <c r="B9" s="73"/>
      <c r="C9" s="73" t="s">
        <v>212</v>
      </c>
      <c r="D9" s="74" t="s">
        <v>23</v>
      </c>
      <c r="E9" s="69"/>
      <c r="F9" s="41"/>
      <c r="G9" s="44"/>
    </row>
    <row r="10" spans="1:7" ht="15.75" customHeight="1" x14ac:dyDescent="0.25">
      <c r="A10" s="41"/>
      <c r="B10" s="75">
        <v>1.1000000000000001</v>
      </c>
      <c r="C10" s="76" t="s">
        <v>127</v>
      </c>
      <c r="D10" s="77">
        <v>0.15</v>
      </c>
      <c r="E10" s="231" t="s">
        <v>213</v>
      </c>
      <c r="F10" s="180"/>
      <c r="G10" s="44"/>
    </row>
    <row r="11" spans="1:7" ht="15.6" x14ac:dyDescent="0.25">
      <c r="A11" s="41"/>
      <c r="B11" s="75">
        <v>1.2</v>
      </c>
      <c r="C11" s="76" t="s">
        <v>126</v>
      </c>
      <c r="D11" s="77">
        <v>0.15</v>
      </c>
      <c r="E11" s="231"/>
      <c r="F11" s="180"/>
      <c r="G11" s="44"/>
    </row>
    <row r="12" spans="1:7" ht="15.6" x14ac:dyDescent="0.25">
      <c r="A12" s="41"/>
      <c r="B12" s="75">
        <v>1.3</v>
      </c>
      <c r="C12" s="76" t="s">
        <v>128</v>
      </c>
      <c r="D12" s="77">
        <v>0.15</v>
      </c>
      <c r="E12" s="231"/>
      <c r="F12" s="180"/>
      <c r="G12" s="44"/>
    </row>
    <row r="13" spans="1:7" ht="15.6" x14ac:dyDescent="0.25">
      <c r="A13" s="41"/>
      <c r="B13" s="75">
        <v>1.4</v>
      </c>
      <c r="C13" s="76" t="s">
        <v>129</v>
      </c>
      <c r="D13" s="77">
        <v>0.15</v>
      </c>
      <c r="E13" s="231"/>
      <c r="F13" s="180"/>
      <c r="G13" s="44"/>
    </row>
    <row r="14" spans="1:7" ht="15.6" x14ac:dyDescent="0.25">
      <c r="A14" s="41"/>
      <c r="B14" s="75">
        <v>1.5</v>
      </c>
      <c r="C14" s="76" t="s">
        <v>130</v>
      </c>
      <c r="D14" s="77">
        <v>0.1</v>
      </c>
      <c r="E14" s="231"/>
      <c r="F14" s="180"/>
      <c r="G14" s="44"/>
    </row>
    <row r="15" spans="1:7" ht="15.6" x14ac:dyDescent="0.25">
      <c r="A15" s="41"/>
      <c r="B15" s="75">
        <v>1.6</v>
      </c>
      <c r="C15" s="76" t="s">
        <v>131</v>
      </c>
      <c r="D15" s="77">
        <v>0.1</v>
      </c>
      <c r="E15" s="231"/>
      <c r="F15" s="180"/>
      <c r="G15" s="44"/>
    </row>
    <row r="16" spans="1:7" ht="15.6" x14ac:dyDescent="0.25">
      <c r="A16" s="41"/>
      <c r="B16" s="137">
        <v>1.7</v>
      </c>
      <c r="C16" s="132" t="s">
        <v>132</v>
      </c>
      <c r="D16" s="131">
        <v>0.1</v>
      </c>
      <c r="E16" s="231"/>
      <c r="F16" s="180"/>
      <c r="G16" s="44"/>
    </row>
    <row r="17" spans="1:17" ht="16.2" thickBot="1" x14ac:dyDescent="0.3">
      <c r="A17" s="41"/>
      <c r="B17" s="78">
        <v>1.8</v>
      </c>
      <c r="C17" s="138" t="s">
        <v>125</v>
      </c>
      <c r="D17" s="79">
        <v>0.1</v>
      </c>
      <c r="F17" s="41"/>
      <c r="G17" s="44"/>
    </row>
    <row r="18" spans="1:17" ht="16.2" thickBot="1" x14ac:dyDescent="0.3">
      <c r="A18" s="41"/>
      <c r="B18" s="11"/>
      <c r="C18" s="41"/>
      <c r="D18" s="80">
        <f>SUM(D10:D17)</f>
        <v>0.99999999999999989</v>
      </c>
      <c r="E18" s="94" t="s">
        <v>92</v>
      </c>
      <c r="F18" s="41"/>
      <c r="G18" s="44"/>
    </row>
    <row r="19" spans="1:17" ht="18" thickBot="1" x14ac:dyDescent="0.3">
      <c r="A19" s="41"/>
      <c r="B19" s="11"/>
      <c r="C19" s="41"/>
      <c r="D19" s="45"/>
      <c r="E19" s="41"/>
      <c r="F19" s="41"/>
      <c r="G19" s="46"/>
    </row>
    <row r="20" spans="1:17" x14ac:dyDescent="0.25">
      <c r="A20" s="45"/>
      <c r="B20" s="153"/>
      <c r="C20" s="143" t="s">
        <v>6</v>
      </c>
      <c r="D20" s="140" t="s">
        <v>1</v>
      </c>
      <c r="E20" s="142" t="s">
        <v>214</v>
      </c>
      <c r="F20" s="46"/>
      <c r="G20" s="1"/>
      <c r="H20"/>
      <c r="Q20" s="35"/>
    </row>
    <row r="21" spans="1:17" ht="26.25" customHeight="1" x14ac:dyDescent="0.25">
      <c r="A21" s="45"/>
      <c r="B21" s="154">
        <v>1</v>
      </c>
      <c r="C21" s="144" t="s">
        <v>133</v>
      </c>
      <c r="D21" s="81" t="s">
        <v>216</v>
      </c>
      <c r="E21" s="83" t="s">
        <v>63</v>
      </c>
      <c r="F21" s="46"/>
      <c r="G21" s="1"/>
      <c r="H21"/>
      <c r="Q21" s="35"/>
    </row>
    <row r="22" spans="1:17" ht="42" customHeight="1" x14ac:dyDescent="0.25">
      <c r="A22" s="45"/>
      <c r="B22" s="154">
        <v>2</v>
      </c>
      <c r="C22" s="144" t="s">
        <v>200</v>
      </c>
      <c r="D22" s="81" t="s">
        <v>27</v>
      </c>
      <c r="E22" s="83" t="s">
        <v>64</v>
      </c>
      <c r="F22" s="46"/>
      <c r="G22" s="1"/>
      <c r="H22"/>
      <c r="Q22" s="35"/>
    </row>
    <row r="23" spans="1:17" ht="62.25" customHeight="1" x14ac:dyDescent="0.25">
      <c r="A23" s="45"/>
      <c r="B23" s="154">
        <v>3</v>
      </c>
      <c r="C23" s="144" t="s">
        <v>134</v>
      </c>
      <c r="D23" s="81" t="s">
        <v>31</v>
      </c>
      <c r="E23" s="83" t="s">
        <v>63</v>
      </c>
      <c r="F23" s="46"/>
      <c r="G23" s="1"/>
      <c r="H23"/>
      <c r="Q23" s="35"/>
    </row>
    <row r="24" spans="1:17" ht="66" x14ac:dyDescent="0.25">
      <c r="A24" s="45"/>
      <c r="B24" s="154">
        <v>4</v>
      </c>
      <c r="C24" s="144" t="s">
        <v>135</v>
      </c>
      <c r="D24" s="81" t="s">
        <v>137</v>
      </c>
      <c r="E24" s="83" t="s">
        <v>65</v>
      </c>
      <c r="F24" s="46"/>
      <c r="G24" s="1"/>
      <c r="H24"/>
      <c r="Q24" s="35"/>
    </row>
    <row r="25" spans="1:17" ht="30" customHeight="1" x14ac:dyDescent="0.25">
      <c r="A25" s="45"/>
      <c r="B25" s="154">
        <v>5</v>
      </c>
      <c r="C25" s="145" t="s">
        <v>201</v>
      </c>
      <c r="D25" s="81" t="s">
        <v>78</v>
      </c>
      <c r="E25" s="83" t="s">
        <v>66</v>
      </c>
      <c r="F25" s="46"/>
      <c r="G25" s="1"/>
      <c r="H25"/>
      <c r="Q25" s="35"/>
    </row>
    <row r="26" spans="1:17" ht="25.5" customHeight="1" x14ac:dyDescent="0.25">
      <c r="A26" s="45"/>
      <c r="B26" s="154">
        <v>6</v>
      </c>
      <c r="C26" s="146" t="s">
        <v>141</v>
      </c>
      <c r="D26" s="84" t="s">
        <v>37</v>
      </c>
      <c r="E26" s="83" t="s">
        <v>87</v>
      </c>
      <c r="F26" s="46"/>
      <c r="G26" s="1"/>
      <c r="H26"/>
      <c r="Q26" s="35"/>
    </row>
    <row r="27" spans="1:17" ht="27" customHeight="1" x14ac:dyDescent="0.25">
      <c r="A27" s="45"/>
      <c r="B27" s="154">
        <v>7</v>
      </c>
      <c r="C27" s="144" t="s">
        <v>144</v>
      </c>
      <c r="D27" s="81" t="s">
        <v>146</v>
      </c>
      <c r="E27" s="83" t="s">
        <v>197</v>
      </c>
      <c r="F27" s="46"/>
      <c r="G27" s="1"/>
      <c r="H27"/>
      <c r="Q27" s="35"/>
    </row>
    <row r="28" spans="1:17" ht="36" customHeight="1" x14ac:dyDescent="0.25">
      <c r="A28" s="45"/>
      <c r="B28" s="154">
        <v>8</v>
      </c>
      <c r="C28" s="147" t="s">
        <v>148</v>
      </c>
      <c r="D28" s="81" t="s">
        <v>220</v>
      </c>
      <c r="E28" s="83" t="s">
        <v>197</v>
      </c>
      <c r="F28" s="47"/>
      <c r="G28" s="1"/>
      <c r="H28"/>
      <c r="Q28" s="35"/>
    </row>
    <row r="29" spans="1:17" ht="33" customHeight="1" x14ac:dyDescent="0.25">
      <c r="A29" s="47"/>
      <c r="B29" s="154">
        <v>9</v>
      </c>
      <c r="C29" s="148" t="s">
        <v>151</v>
      </c>
      <c r="D29" s="88" t="s">
        <v>154</v>
      </c>
      <c r="E29" s="83" t="s">
        <v>155</v>
      </c>
      <c r="F29" s="46"/>
      <c r="G29" s="1"/>
      <c r="H29"/>
      <c r="Q29" s="12"/>
    </row>
    <row r="30" spans="1:17" ht="27" customHeight="1" x14ac:dyDescent="0.25">
      <c r="A30" s="47"/>
      <c r="B30" s="154">
        <v>10</v>
      </c>
      <c r="C30" s="144" t="s">
        <v>157</v>
      </c>
      <c r="D30" s="81" t="s">
        <v>159</v>
      </c>
      <c r="E30" s="83" t="s">
        <v>156</v>
      </c>
      <c r="F30" s="46"/>
      <c r="G30" s="1"/>
      <c r="H30"/>
      <c r="Q30" s="12"/>
    </row>
    <row r="31" spans="1:17" ht="32.25" customHeight="1" x14ac:dyDescent="0.25">
      <c r="A31" s="45"/>
      <c r="B31" s="154">
        <v>11</v>
      </c>
      <c r="C31" s="146" t="s">
        <v>160</v>
      </c>
      <c r="D31" s="81" t="s">
        <v>161</v>
      </c>
      <c r="E31" s="83" t="s">
        <v>197</v>
      </c>
      <c r="F31" s="46"/>
      <c r="G31" s="1"/>
      <c r="H31"/>
      <c r="Q31" s="35"/>
    </row>
    <row r="32" spans="1:17" ht="25.5" customHeight="1" x14ac:dyDescent="0.25">
      <c r="A32" s="45"/>
      <c r="B32" s="154">
        <v>12</v>
      </c>
      <c r="C32" s="146" t="s">
        <v>163</v>
      </c>
      <c r="D32" s="84" t="s">
        <v>165</v>
      </c>
      <c r="E32" s="83" t="s">
        <v>67</v>
      </c>
      <c r="F32" s="46"/>
      <c r="G32" s="1"/>
      <c r="H32"/>
      <c r="Q32" s="35"/>
    </row>
    <row r="33" spans="1:17" ht="33.75" customHeight="1" x14ac:dyDescent="0.25">
      <c r="A33" s="45"/>
      <c r="B33" s="154">
        <v>13</v>
      </c>
      <c r="C33" s="146" t="s">
        <v>167</v>
      </c>
      <c r="D33" s="81" t="s">
        <v>168</v>
      </c>
      <c r="E33" s="83" t="s">
        <v>198</v>
      </c>
      <c r="F33" s="46"/>
      <c r="G33" s="1"/>
      <c r="H33"/>
      <c r="Q33" s="35"/>
    </row>
    <row r="34" spans="1:17" ht="33.75" customHeight="1" x14ac:dyDescent="0.25">
      <c r="A34" s="45"/>
      <c r="B34" s="154">
        <v>14</v>
      </c>
      <c r="C34" s="146" t="s">
        <v>170</v>
      </c>
      <c r="D34" s="81" t="s">
        <v>172</v>
      </c>
      <c r="E34" s="83" t="s">
        <v>68</v>
      </c>
      <c r="F34" s="46"/>
      <c r="G34" s="1"/>
      <c r="H34"/>
      <c r="Q34" s="35"/>
    </row>
    <row r="35" spans="1:17" ht="33.75" customHeight="1" x14ac:dyDescent="0.25">
      <c r="A35" s="45"/>
      <c r="B35" s="154">
        <v>15</v>
      </c>
      <c r="C35" s="149" t="s">
        <v>174</v>
      </c>
      <c r="D35" s="81" t="s">
        <v>175</v>
      </c>
      <c r="E35" s="83" t="s">
        <v>68</v>
      </c>
      <c r="F35" s="46"/>
      <c r="G35" s="1"/>
      <c r="H35"/>
      <c r="Q35" s="12"/>
    </row>
    <row r="36" spans="1:17" ht="35.25" customHeight="1" x14ac:dyDescent="0.25">
      <c r="A36" s="45"/>
      <c r="B36" s="154">
        <v>16</v>
      </c>
      <c r="C36" s="149" t="s">
        <v>176</v>
      </c>
      <c r="D36" s="81" t="s">
        <v>179</v>
      </c>
      <c r="E36" s="83" t="s">
        <v>69</v>
      </c>
      <c r="F36" s="46"/>
      <c r="G36" s="1"/>
      <c r="H36"/>
      <c r="Q36" s="12"/>
    </row>
    <row r="37" spans="1:17" ht="33.75" customHeight="1" x14ac:dyDescent="0.25">
      <c r="A37" s="45"/>
      <c r="B37" s="154">
        <v>17</v>
      </c>
      <c r="C37" s="146" t="s">
        <v>22</v>
      </c>
      <c r="D37" s="81" t="s">
        <v>47</v>
      </c>
      <c r="E37" s="83" t="s">
        <v>69</v>
      </c>
      <c r="F37" s="46"/>
      <c r="G37" s="1"/>
      <c r="H37"/>
      <c r="Q37" s="35"/>
    </row>
    <row r="38" spans="1:17" ht="37.5" customHeight="1" x14ac:dyDescent="0.25">
      <c r="A38" s="45"/>
      <c r="B38" s="154">
        <v>18</v>
      </c>
      <c r="C38" s="150" t="s">
        <v>84</v>
      </c>
      <c r="D38" s="88" t="s">
        <v>90</v>
      </c>
      <c r="E38" s="83" t="s">
        <v>70</v>
      </c>
      <c r="F38" s="46"/>
      <c r="G38" s="1"/>
      <c r="H38"/>
      <c r="Q38" s="35"/>
    </row>
    <row r="39" spans="1:17" ht="33" customHeight="1" x14ac:dyDescent="0.25">
      <c r="A39" s="45"/>
      <c r="B39" s="154">
        <v>19</v>
      </c>
      <c r="C39" s="151" t="s">
        <v>181</v>
      </c>
      <c r="D39" s="81" t="s">
        <v>184</v>
      </c>
      <c r="E39" s="83" t="s">
        <v>199</v>
      </c>
      <c r="F39" s="46"/>
      <c r="G39" s="1"/>
      <c r="H39"/>
      <c r="Q39" s="35"/>
    </row>
    <row r="40" spans="1:17" ht="28.5" customHeight="1" x14ac:dyDescent="0.25">
      <c r="A40" s="45"/>
      <c r="B40" s="154">
        <v>20</v>
      </c>
      <c r="C40" s="146" t="s">
        <v>186</v>
      </c>
      <c r="D40" s="81" t="s">
        <v>190</v>
      </c>
      <c r="E40" s="83" t="s">
        <v>71</v>
      </c>
      <c r="F40" s="46"/>
      <c r="G40" s="1"/>
      <c r="H40"/>
      <c r="Q40" s="35"/>
    </row>
    <row r="41" spans="1:17" ht="25.5" customHeight="1" x14ac:dyDescent="0.25">
      <c r="A41" s="45"/>
      <c r="B41" s="154">
        <v>21</v>
      </c>
      <c r="C41" s="144" t="s">
        <v>191</v>
      </c>
      <c r="D41" s="84" t="s">
        <v>193</v>
      </c>
      <c r="E41" s="83" t="s">
        <v>72</v>
      </c>
      <c r="F41" s="46"/>
      <c r="G41" s="1"/>
      <c r="H41"/>
      <c r="Q41" s="12"/>
    </row>
    <row r="42" spans="1:17" ht="36" customHeight="1" x14ac:dyDescent="0.25">
      <c r="A42" s="45"/>
      <c r="B42" s="154">
        <v>22</v>
      </c>
      <c r="C42" s="146" t="s">
        <v>196</v>
      </c>
      <c r="D42" s="81" t="s">
        <v>46</v>
      </c>
      <c r="E42" s="83" t="s">
        <v>73</v>
      </c>
      <c r="F42" s="46"/>
      <c r="G42" s="1"/>
      <c r="H42"/>
      <c r="Q42" s="35"/>
    </row>
    <row r="43" spans="1:17" ht="33" customHeight="1" x14ac:dyDescent="0.25">
      <c r="A43" s="45"/>
      <c r="B43" s="154">
        <v>23</v>
      </c>
      <c r="C43" s="146" t="s">
        <v>204</v>
      </c>
      <c r="D43" s="81" t="s">
        <v>47</v>
      </c>
      <c r="E43" s="83" t="s">
        <v>74</v>
      </c>
      <c r="F43" s="46"/>
      <c r="G43" s="1"/>
      <c r="H43"/>
      <c r="Q43" s="35"/>
    </row>
    <row r="44" spans="1:17" ht="45.75" customHeight="1" thickBot="1" x14ac:dyDescent="0.3">
      <c r="A44" s="45"/>
      <c r="B44" s="155">
        <v>24</v>
      </c>
      <c r="C44" s="152" t="s">
        <v>93</v>
      </c>
      <c r="D44" s="85" t="s">
        <v>222</v>
      </c>
      <c r="E44" s="87" t="s">
        <v>75</v>
      </c>
      <c r="F44" s="46"/>
      <c r="G44" s="1"/>
      <c r="H44"/>
      <c r="Q44" s="35"/>
    </row>
    <row r="45" spans="1:17" x14ac:dyDescent="0.25">
      <c r="A45" s="45"/>
      <c r="B45" s="89"/>
      <c r="C45" s="90"/>
      <c r="D45" s="179"/>
      <c r="E45" s="90"/>
      <c r="F45" s="46"/>
      <c r="G45" s="1"/>
      <c r="H45"/>
      <c r="Q45" s="35"/>
    </row>
    <row r="46" spans="1:17" x14ac:dyDescent="0.25"/>
    <row r="47" spans="1:17" x14ac:dyDescent="0.25"/>
    <row r="48" spans="1:17"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sheetData>
  <dataConsolidate/>
  <mergeCells count="2">
    <mergeCell ref="E10:E16"/>
    <mergeCell ref="B2:E2"/>
  </mergeCells>
  <conditionalFormatting sqref="G3:G19 F20:F27 G46:G65054 F29:F45">
    <cfRule type="cellIs" dxfId="24" priority="5" stopIfTrue="1" operator="equal">
      <formula>"Updated"</formula>
    </cfRule>
    <cfRule type="cellIs" dxfId="23" priority="6" stopIfTrue="1" operator="equal">
      <formula>"Updated"</formula>
    </cfRule>
  </conditionalFormatting>
  <conditionalFormatting sqref="D18">
    <cfRule type="cellIs" dxfId="22" priority="1" operator="equal">
      <formula>1</formula>
    </cfRule>
    <cfRule type="cellIs" dxfId="21" priority="2" operator="notEqual">
      <formula>1</formula>
    </cfRule>
  </conditionalFormatting>
  <dataValidations count="24">
    <dataValidation type="list" showInputMessage="1" showErrorMessage="1" sqref="D6">
      <formula1>Type</formula1>
    </dataValidation>
    <dataValidation type="list" allowBlank="1" showInputMessage="1" showErrorMessage="1" sqref="D7">
      <formula1>Status</formula1>
    </dataValidation>
    <dataValidation type="list" allowBlank="1" showInputMessage="1" showErrorMessage="1" sqref="D23">
      <formula1>Size</formula1>
    </dataValidation>
    <dataValidation type="list" allowBlank="1" showInputMessage="1" showErrorMessage="1" sqref="D24">
      <formula1>Range</formula1>
    </dataValidation>
    <dataValidation type="list" allowBlank="1" showInputMessage="1" showErrorMessage="1" sqref="D25">
      <formula1>Months</formula1>
    </dataValidation>
    <dataValidation type="list" allowBlank="1" showInputMessage="1" showErrorMessage="1" sqref="D26">
      <formula1>BusProc</formula1>
    </dataValidation>
    <dataValidation type="list" allowBlank="1" showInputMessage="1" showErrorMessage="1" sqref="D22">
      <formula1>PRocurement</formula1>
    </dataValidation>
    <dataValidation type="list" allowBlank="1" showInputMessage="1" showErrorMessage="1" sqref="D27">
      <formula1>ProjAlign</formula1>
    </dataValidation>
    <dataValidation type="list" allowBlank="1" showInputMessage="1" showErrorMessage="1" sqref="D28">
      <formula1>BusBen</formula1>
    </dataValidation>
    <dataValidation type="list" allowBlank="1" showInputMessage="1" showErrorMessage="1" sqref="D29">
      <formula1>ProjRel</formula1>
    </dataValidation>
    <dataValidation type="list" allowBlank="1" showInputMessage="1" showErrorMessage="1" sqref="D30">
      <formula1>ComPoint</formula1>
    </dataValidation>
    <dataValidation type="list" allowBlank="1" showInputMessage="1" showErrorMessage="1" sqref="D31">
      <formula1>Criteria4</formula1>
    </dataValidation>
    <dataValidation type="list" allowBlank="1" showInputMessage="1" showErrorMessage="1" sqref="D32">
      <formula1>Bidder</formula1>
    </dataValidation>
    <dataValidation type="list" allowBlank="1" showInputMessage="1" showErrorMessage="1" sqref="D42:D43 D37">
      <formula1>YesNo</formula1>
    </dataValidation>
    <dataValidation type="list" allowBlank="1" showInputMessage="1" showErrorMessage="1" sqref="D33">
      <formula1>Contract</formula1>
    </dataValidation>
    <dataValidation type="list" allowBlank="1" showInputMessage="1" showErrorMessage="1" sqref="D40">
      <formula1>Require</formula1>
    </dataValidation>
    <dataValidation type="list" allowBlank="1" showInputMessage="1" showErrorMessage="1" sqref="D39">
      <formula1>Customer</formula1>
    </dataValidation>
    <dataValidation type="list" allowBlank="1" showInputMessage="1" showErrorMessage="1" sqref="D44">
      <formula1>Integration</formula1>
    </dataValidation>
    <dataValidation type="list" allowBlank="1" showInputMessage="1" showErrorMessage="1" sqref="D38">
      <formula1>ManReq</formula1>
    </dataValidation>
    <dataValidation type="list" allowBlank="1" showInputMessage="1" showErrorMessage="1" sqref="D41">
      <formula1>ProjReq2</formula1>
    </dataValidation>
    <dataValidation type="list" allowBlank="1" showInputMessage="1" showErrorMessage="1" sqref="D21">
      <formula1>Dollars</formula1>
    </dataValidation>
    <dataValidation type="list" allowBlank="1" showInputMessage="1" showErrorMessage="1" sqref="D34">
      <formula1>Criteria3</formula1>
    </dataValidation>
    <dataValidation type="list" allowBlank="1" showInputMessage="1" showErrorMessage="1" sqref="D35">
      <formula1>Team</formula1>
    </dataValidation>
    <dataValidation type="list" allowBlank="1" showInputMessage="1" showErrorMessage="1" sqref="D36">
      <formula1>Knowledge</formula1>
    </dataValidation>
  </dataValidations>
  <pageMargins left="0.75" right="0.75" top="1" bottom="1" header="0.5" footer="0.5"/>
  <pageSetup scale="19" fitToHeight="1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zoomScale="130" zoomScaleNormal="130" workbookViewId="0"/>
  </sheetViews>
  <sheetFormatPr defaultRowHeight="13.2" x14ac:dyDescent="0.25"/>
  <cols>
    <col min="2" max="2" width="13.21875" customWidth="1"/>
    <col min="3" max="3" width="34.21875" bestFit="1" customWidth="1"/>
    <col min="4" max="4" width="9.21875" customWidth="1"/>
    <col min="5" max="5" width="2.5546875" customWidth="1"/>
    <col min="6" max="6" width="9.21875" customWidth="1"/>
    <col min="8" max="8" width="2.5546875" customWidth="1"/>
    <col min="11" max="11" width="3.21875" customWidth="1"/>
    <col min="14" max="14" width="8.44140625" customWidth="1"/>
    <col min="16" max="16" width="19.21875" bestFit="1" customWidth="1"/>
    <col min="17" max="17" width="11.5546875" customWidth="1"/>
    <col min="19" max="19" width="19.21875" bestFit="1" customWidth="1"/>
    <col min="21" max="21" width="11.77734375" bestFit="1" customWidth="1"/>
  </cols>
  <sheetData>
    <row r="1" spans="1:21" ht="15.6" x14ac:dyDescent="0.25">
      <c r="A1" s="141" t="s">
        <v>8</v>
      </c>
    </row>
    <row r="2" spans="1:21" x14ac:dyDescent="0.25">
      <c r="A2" s="82">
        <f>IFERROR(VLOOKUP('Project 3 Input'!D21,'Hidden - Drop Down Lookup'!$B$2:$C$162,2,FALSE),"")</f>
        <v>2</v>
      </c>
      <c r="U2" s="19"/>
    </row>
    <row r="3" spans="1:21" ht="13.8" thickBot="1" x14ac:dyDescent="0.3">
      <c r="A3" s="82">
        <f>IFERROR(VLOOKUP('Project 3 Input'!D22,'Hidden - Drop Down Lookup'!$B$2:$C$162,2,FALSE),"")</f>
        <v>3</v>
      </c>
      <c r="G3" s="242" t="s">
        <v>88</v>
      </c>
      <c r="H3" s="242"/>
      <c r="I3" s="242"/>
      <c r="J3" s="242"/>
      <c r="K3" s="242"/>
      <c r="L3" s="242"/>
      <c r="M3" s="242"/>
      <c r="N3" s="242"/>
      <c r="O3" s="242"/>
      <c r="P3" s="242"/>
      <c r="Q3" s="242"/>
      <c r="U3" s="19"/>
    </row>
    <row r="4" spans="1:21" x14ac:dyDescent="0.25">
      <c r="A4" s="82">
        <f>IFERROR(VLOOKUP('Project 3 Input'!D23,'Hidden - Drop Down Lookup'!$B$2:$C$162,2,FALSE),"")</f>
        <v>3</v>
      </c>
      <c r="B4" s="158">
        <f>'Level Thresholds'!B7</f>
        <v>0</v>
      </c>
      <c r="C4" s="159" t="str">
        <f>'Level Thresholds'!C7</f>
        <v>Risk Category</v>
      </c>
      <c r="D4" s="241" t="str">
        <f>'Level Thresholds'!D7</f>
        <v>Level 1</v>
      </c>
      <c r="E4" s="241"/>
      <c r="F4" s="241"/>
      <c r="G4" s="241" t="str">
        <f>'Level Thresholds'!G7</f>
        <v>Level 2</v>
      </c>
      <c r="H4" s="241"/>
      <c r="I4" s="241"/>
      <c r="J4" s="241" t="str">
        <f>'Level Thresholds'!J7</f>
        <v>Level 3</v>
      </c>
      <c r="K4" s="241"/>
      <c r="L4" s="241"/>
      <c r="M4" s="160" t="s">
        <v>8</v>
      </c>
      <c r="N4" s="160" t="s">
        <v>17</v>
      </c>
      <c r="O4" s="161"/>
      <c r="P4" s="162" t="s">
        <v>24</v>
      </c>
      <c r="Q4" s="163"/>
      <c r="R4" s="19"/>
      <c r="S4" s="24"/>
      <c r="T4" s="24"/>
    </row>
    <row r="5" spans="1:21" x14ac:dyDescent="0.25">
      <c r="A5" s="82">
        <f>IFERROR(VLOOKUP('Project 3 Input'!D24,'Hidden - Drop Down Lookup'!$B$2:$C$162,2,FALSE),"")</f>
        <v>2</v>
      </c>
      <c r="B5" s="164">
        <f>'Level Thresholds'!B8</f>
        <v>1.1000000000000001</v>
      </c>
      <c r="C5" s="165" t="str">
        <f>'Level Thresholds'!C8</f>
        <v>Scope Risks</v>
      </c>
      <c r="D5" s="166">
        <f>'Level Thresholds'!D8</f>
        <v>0</v>
      </c>
      <c r="E5" s="167" t="str">
        <f>'Level Thresholds'!E8</f>
        <v>−</v>
      </c>
      <c r="F5" s="166">
        <f>'Level Thresholds'!F8</f>
        <v>0.4</v>
      </c>
      <c r="G5" s="166">
        <f>F5+0.00000000001</f>
        <v>0.40000000001000002</v>
      </c>
      <c r="H5" s="167" t="str">
        <f>'Level Thresholds'!H8</f>
        <v>−</v>
      </c>
      <c r="I5" s="166">
        <f>'Level Thresholds'!I8</f>
        <v>0.7</v>
      </c>
      <c r="J5" s="166">
        <f>I5+0.0000000001</f>
        <v>0.70000000009999996</v>
      </c>
      <c r="K5" s="167" t="str">
        <f>'Level Thresholds'!K8</f>
        <v>−</v>
      </c>
      <c r="L5" s="166">
        <f>'Level Thresholds'!L8</f>
        <v>1</v>
      </c>
      <c r="M5" s="168">
        <f>SUMIF('Project 3 Input'!$E$21:$E$44,"*"&amp;"Scope"&amp;"*",'HIDE Logic 3'!$A$2:$A$25)/53</f>
        <v>0.58490566037735847</v>
      </c>
      <c r="N5" s="167" t="str">
        <f>IF(AND($M5&gt;=D5,$M5&lt;=F5),"Level 1",IF(AND($M5&gt;=G5,$M5&lt;=I5),"Level 2",IF(AND($M5&gt;=J5,$M5&lt;=L5),"Level 3")))</f>
        <v>Level 2</v>
      </c>
      <c r="O5" s="167">
        <f t="shared" ref="O5:O12" si="0">1*(RIGHT(N5,1))</f>
        <v>2</v>
      </c>
      <c r="P5" s="166">
        <f>'Project 3 Input'!D10</f>
        <v>0.15</v>
      </c>
      <c r="Q5" s="169">
        <f t="shared" ref="Q5:Q12" si="1">O5*P5</f>
        <v>0.3</v>
      </c>
      <c r="R5" s="36"/>
      <c r="T5" s="21"/>
    </row>
    <row r="6" spans="1:21" x14ac:dyDescent="0.25">
      <c r="A6" s="82">
        <f>IFERROR(VLOOKUP('Project 3 Input'!D25,'Hidden - Drop Down Lookup'!$B$2:$C$162,2,FALSE),"")</f>
        <v>3</v>
      </c>
      <c r="B6" s="170">
        <f>'Level Thresholds'!B9</f>
        <v>1.2</v>
      </c>
      <c r="C6" s="165" t="str">
        <f>'Level Thresholds'!C9</f>
        <v>Time Risks</v>
      </c>
      <c r="D6" s="166">
        <f>'Level Thresholds'!D9</f>
        <v>0</v>
      </c>
      <c r="E6" s="167" t="str">
        <f>'Level Thresholds'!E9</f>
        <v>−</v>
      </c>
      <c r="F6" s="166">
        <f>'Level Thresholds'!F9</f>
        <v>0.4</v>
      </c>
      <c r="G6" s="166">
        <f>F6+0.000000000001</f>
        <v>0.400000000001</v>
      </c>
      <c r="H6" s="167" t="str">
        <f>'Level Thresholds'!H9</f>
        <v>−</v>
      </c>
      <c r="I6" s="166">
        <f>'Level Thresholds'!I9</f>
        <v>0.7</v>
      </c>
      <c r="J6" s="166">
        <f>I6+0.0000000001</f>
        <v>0.70000000009999996</v>
      </c>
      <c r="K6" s="167" t="str">
        <f>'Level Thresholds'!K9</f>
        <v>−</v>
      </c>
      <c r="L6" s="166">
        <f>'Level Thresholds'!L9</f>
        <v>1</v>
      </c>
      <c r="M6" s="168">
        <f>SUMIF('Project 3 Input'!$E$21:$E$44,"*"&amp;"Time"&amp;"*",'HIDE Logic 3'!$A$2:$A$25)/64</f>
        <v>0.578125</v>
      </c>
      <c r="N6" s="167" t="str">
        <f t="shared" ref="N6:N12" si="2">IF(AND($M6&gt;=D6,$M6&lt;=F6),"Level 1",IF(AND($M6&gt;=G6,$M6&lt;=I6),"Level 2",IF(AND($M6&gt;=J6,$M6&lt;=L6),"Level 3")))</f>
        <v>Level 2</v>
      </c>
      <c r="O6" s="167">
        <f t="shared" si="0"/>
        <v>2</v>
      </c>
      <c r="P6" s="166">
        <f>'Project 3 Input'!D11</f>
        <v>0.15</v>
      </c>
      <c r="Q6" s="169">
        <f t="shared" si="1"/>
        <v>0.3</v>
      </c>
      <c r="R6" s="36"/>
    </row>
    <row r="7" spans="1:21" x14ac:dyDescent="0.25">
      <c r="A7" s="82">
        <f>IFERROR(VLOOKUP('Project 3 Input'!D26,'Hidden - Drop Down Lookup'!$B$2:$C$162,2,FALSE),"")</f>
        <v>3</v>
      </c>
      <c r="B7" s="170">
        <f>'Level Thresholds'!B10</f>
        <v>1.3</v>
      </c>
      <c r="C7" s="165" t="str">
        <f>'Level Thresholds'!C10</f>
        <v>Cost Risks</v>
      </c>
      <c r="D7" s="166">
        <f>'Level Thresholds'!D10</f>
        <v>0</v>
      </c>
      <c r="E7" s="167" t="str">
        <f>'Level Thresholds'!E10</f>
        <v>−</v>
      </c>
      <c r="F7" s="166">
        <f>'Level Thresholds'!F10</f>
        <v>0.4</v>
      </c>
      <c r="G7" s="166">
        <f>F7+0.000001</f>
        <v>0.400001</v>
      </c>
      <c r="H7" s="167" t="str">
        <f>'Level Thresholds'!H10</f>
        <v>−</v>
      </c>
      <c r="I7" s="166">
        <f>'Level Thresholds'!I10</f>
        <v>0.7</v>
      </c>
      <c r="J7" s="166">
        <f>I7+0.000000001</f>
        <v>0.70000000099999993</v>
      </c>
      <c r="K7" s="167" t="str">
        <f>'Level Thresholds'!K10</f>
        <v>−</v>
      </c>
      <c r="L7" s="166">
        <f>'Level Thresholds'!L10</f>
        <v>1</v>
      </c>
      <c r="M7" s="168">
        <f>SUMIF('Project 3 Input'!$E$21:$E$44,"*"&amp;"Cost"&amp;"*",'HIDE Logic 3'!$A$2:$A$25)/67</f>
        <v>0.61194029850746268</v>
      </c>
      <c r="N7" s="167" t="str">
        <f t="shared" si="2"/>
        <v>Level 2</v>
      </c>
      <c r="O7" s="167">
        <f t="shared" si="0"/>
        <v>2</v>
      </c>
      <c r="P7" s="166">
        <f>'Project 3 Input'!D12</f>
        <v>0.15</v>
      </c>
      <c r="Q7" s="169">
        <f t="shared" si="1"/>
        <v>0.3</v>
      </c>
      <c r="R7" s="36"/>
    </row>
    <row r="8" spans="1:21" x14ac:dyDescent="0.25">
      <c r="A8" s="82">
        <f>IFERROR(VLOOKUP('Project 3 Input'!D27,'Hidden - Drop Down Lookup'!$B$2:$C$162,2,FALSE),"")</f>
        <v>3</v>
      </c>
      <c r="B8" s="170">
        <f>'Level Thresholds'!B11</f>
        <v>1.4</v>
      </c>
      <c r="C8" s="165" t="str">
        <f>'Level Thresholds'!C11</f>
        <v>Quality Risks</v>
      </c>
      <c r="D8" s="166">
        <f>'Level Thresholds'!D11</f>
        <v>0</v>
      </c>
      <c r="E8" s="167" t="str">
        <f>'Level Thresholds'!E11</f>
        <v>−</v>
      </c>
      <c r="F8" s="166">
        <f>'Level Thresholds'!F11</f>
        <v>0.4</v>
      </c>
      <c r="G8" s="166">
        <f>F8+0.0000001</f>
        <v>0.40000010000000003</v>
      </c>
      <c r="H8" s="167" t="str">
        <f>'Level Thresholds'!H11</f>
        <v>−</v>
      </c>
      <c r="I8" s="166">
        <f>'Level Thresholds'!I11</f>
        <v>0.7</v>
      </c>
      <c r="J8" s="166">
        <f>I8+0.00000001</f>
        <v>0.70000001000000001</v>
      </c>
      <c r="K8" s="167" t="str">
        <f>'Level Thresholds'!K11</f>
        <v>−</v>
      </c>
      <c r="L8" s="166">
        <f>'Level Thresholds'!L11</f>
        <v>1</v>
      </c>
      <c r="M8" s="168">
        <f>SUMIF('Project 3 Input'!$E$21:$E$44,"*"&amp;"Quality"&amp;"*",'HIDE Logic 3'!$A$2:$A$25)/39</f>
        <v>0.58974358974358976</v>
      </c>
      <c r="N8" s="167" t="str">
        <f t="shared" si="2"/>
        <v>Level 2</v>
      </c>
      <c r="O8" s="167">
        <f t="shared" si="0"/>
        <v>2</v>
      </c>
      <c r="P8" s="166">
        <f>'Project 3 Input'!D13</f>
        <v>0.15</v>
      </c>
      <c r="Q8" s="169">
        <f t="shared" si="1"/>
        <v>0.3</v>
      </c>
      <c r="R8" s="36"/>
    </row>
    <row r="9" spans="1:21" x14ac:dyDescent="0.25">
      <c r="A9" s="82">
        <f>IFERROR(VLOOKUP('Project 3 Input'!D28,'Hidden - Drop Down Lookup'!$B$2:$C$162,2,FALSE),"")</f>
        <v>3</v>
      </c>
      <c r="B9" s="170">
        <f>'Level Thresholds'!B12</f>
        <v>1.5</v>
      </c>
      <c r="C9" s="165" t="str">
        <f>'Level Thresholds'!C12</f>
        <v>Human Resources Risks</v>
      </c>
      <c r="D9" s="166">
        <f>'Level Thresholds'!D12</f>
        <v>0</v>
      </c>
      <c r="E9" s="167" t="str">
        <f>'Level Thresholds'!E12</f>
        <v>−</v>
      </c>
      <c r="F9" s="166">
        <f>'Level Thresholds'!F12</f>
        <v>0.4</v>
      </c>
      <c r="G9" s="166">
        <f>F9+0.0000000000000001</f>
        <v>0.40000000000000013</v>
      </c>
      <c r="H9" s="167" t="str">
        <f>'Level Thresholds'!H12</f>
        <v>−</v>
      </c>
      <c r="I9" s="166">
        <f>'Level Thresholds'!I12</f>
        <v>0.7</v>
      </c>
      <c r="J9" s="166">
        <f>I9+0.0000000001</f>
        <v>0.70000000009999996</v>
      </c>
      <c r="K9" s="167" t="str">
        <f>'Level Thresholds'!K12</f>
        <v>−</v>
      </c>
      <c r="L9" s="166">
        <f>'Level Thresholds'!L12</f>
        <v>1</v>
      </c>
      <c r="M9" s="168">
        <f>SUMIF('Project 3 Input'!$E$21:$E$44,"*"&amp;"HR"&amp;"*",'HIDE Logic 3'!$A$2:$A$25)/34</f>
        <v>0.52941176470588236</v>
      </c>
      <c r="N9" s="167" t="str">
        <f t="shared" si="2"/>
        <v>Level 2</v>
      </c>
      <c r="O9" s="167">
        <f t="shared" si="0"/>
        <v>2</v>
      </c>
      <c r="P9" s="166">
        <f>'Project 3 Input'!D14</f>
        <v>0.1</v>
      </c>
      <c r="Q9" s="169">
        <f t="shared" si="1"/>
        <v>0.2</v>
      </c>
      <c r="R9" s="36"/>
    </row>
    <row r="10" spans="1:21" x14ac:dyDescent="0.25">
      <c r="A10" s="82">
        <f>IFERROR(VLOOKUP('Project 3 Input'!D29,'Hidden - Drop Down Lookup'!$B$2:$C$162,2,FALSE),"")</f>
        <v>5</v>
      </c>
      <c r="B10" s="170">
        <f>'Level Thresholds'!B13</f>
        <v>1.6</v>
      </c>
      <c r="C10" s="165" t="str">
        <f>'Level Thresholds'!C13</f>
        <v>Communications Risks</v>
      </c>
      <c r="D10" s="166">
        <f>'Level Thresholds'!D13</f>
        <v>0</v>
      </c>
      <c r="E10" s="167" t="str">
        <f>'Level Thresholds'!E13</f>
        <v>−</v>
      </c>
      <c r="F10" s="166">
        <f>'Level Thresholds'!F13</f>
        <v>0.4</v>
      </c>
      <c r="G10" s="166">
        <f>F10+0.000000000001</f>
        <v>0.400000000001</v>
      </c>
      <c r="H10" s="167" t="str">
        <f>'Level Thresholds'!H13</f>
        <v>−</v>
      </c>
      <c r="I10" s="166">
        <f>'Level Thresholds'!I13</f>
        <v>0.7</v>
      </c>
      <c r="J10" s="166">
        <f>I10+0.000000000001</f>
        <v>0.70000000000099993</v>
      </c>
      <c r="K10" s="167" t="str">
        <f>'Level Thresholds'!K13</f>
        <v>−</v>
      </c>
      <c r="L10" s="166">
        <f>'Level Thresholds'!L13</f>
        <v>1</v>
      </c>
      <c r="M10" s="168">
        <f>SUMIF('Project 3 Input'!$E$21:$E$44,"*"&amp;"Communication"&amp;"*",'HIDE Logic 3'!$A$2:$A$25)/40</f>
        <v>0.67500000000000004</v>
      </c>
      <c r="N10" s="167" t="str">
        <f t="shared" si="2"/>
        <v>Level 2</v>
      </c>
      <c r="O10" s="167">
        <f t="shared" si="0"/>
        <v>2</v>
      </c>
      <c r="P10" s="166">
        <f>'Project 3 Input'!D15</f>
        <v>0.1</v>
      </c>
      <c r="Q10" s="169">
        <f>O10*P10</f>
        <v>0.2</v>
      </c>
      <c r="R10" s="36"/>
    </row>
    <row r="11" spans="1:21" x14ac:dyDescent="0.25">
      <c r="A11" s="82">
        <f>IFERROR(VLOOKUP('Project 3 Input'!D30,'Hidden - Drop Down Lookup'!$B$2:$C$162,2,FALSE),"")</f>
        <v>3</v>
      </c>
      <c r="B11" s="170">
        <f>'Level Thresholds'!B14</f>
        <v>1.7</v>
      </c>
      <c r="C11" s="165" t="str">
        <f>'Level Thresholds'!C14</f>
        <v>Procurement Risks</v>
      </c>
      <c r="D11" s="166">
        <f>'Level Thresholds'!D14</f>
        <v>0</v>
      </c>
      <c r="E11" s="167" t="str">
        <f>'Level Thresholds'!E14</f>
        <v>−</v>
      </c>
      <c r="F11" s="166">
        <f>'Level Thresholds'!F14</f>
        <v>0.4</v>
      </c>
      <c r="G11" s="166">
        <f>F11+0.000000001</f>
        <v>0.40000000100000005</v>
      </c>
      <c r="H11" s="167" t="str">
        <f>'Level Thresholds'!H14</f>
        <v>−</v>
      </c>
      <c r="I11" s="166">
        <f>'Level Thresholds'!I14</f>
        <v>0.7</v>
      </c>
      <c r="J11" s="166">
        <f>I11+0.00000000000001</f>
        <v>0.70000000000000995</v>
      </c>
      <c r="K11" s="167" t="str">
        <f>'Level Thresholds'!K14</f>
        <v>−</v>
      </c>
      <c r="L11" s="166">
        <f>'Level Thresholds'!L14</f>
        <v>1</v>
      </c>
      <c r="M11" s="168">
        <f>SUMIF('Project 3 Input'!$E$21:$E$44,"*"&amp;"Procurement"&amp;"*",'HIDE Logic 3'!$A$2:$A$25)/13</f>
        <v>0.69230769230769229</v>
      </c>
      <c r="N11" s="167" t="str">
        <f t="shared" si="2"/>
        <v>Level 2</v>
      </c>
      <c r="O11" s="167">
        <f t="shared" si="0"/>
        <v>2</v>
      </c>
      <c r="P11" s="166">
        <f>'Project 3 Input'!D16</f>
        <v>0.1</v>
      </c>
      <c r="Q11" s="169">
        <f t="shared" si="1"/>
        <v>0.2</v>
      </c>
      <c r="R11" s="36"/>
    </row>
    <row r="12" spans="1:21" x14ac:dyDescent="0.25">
      <c r="A12" s="82">
        <f>IFERROR(VLOOKUP('Project 3 Input'!D31,'Hidden - Drop Down Lookup'!$B$2:$C$162,2,FALSE),"")</f>
        <v>3</v>
      </c>
      <c r="B12" s="170">
        <f>'Level Thresholds'!B15</f>
        <v>1.8</v>
      </c>
      <c r="C12" s="165" t="str">
        <f>'Level Thresholds'!C15</f>
        <v>Stakeholder Risks</v>
      </c>
      <c r="D12" s="166">
        <f>'Level Thresholds'!D15</f>
        <v>0</v>
      </c>
      <c r="E12" s="167" t="str">
        <f>'Level Thresholds'!E15</f>
        <v>−</v>
      </c>
      <c r="F12" s="166">
        <f>'Level Thresholds'!F15</f>
        <v>0.4</v>
      </c>
      <c r="G12" s="166">
        <f>F12+0.000000001</f>
        <v>0.40000000100000005</v>
      </c>
      <c r="H12" s="167" t="str">
        <f>'Level Thresholds'!H15</f>
        <v>−</v>
      </c>
      <c r="I12" s="166">
        <f>'Level Thresholds'!I15</f>
        <v>0.7</v>
      </c>
      <c r="J12" s="166">
        <f>I12+0.00000000000001</f>
        <v>0.70000000000000995</v>
      </c>
      <c r="K12" s="167" t="str">
        <f>'Level Thresholds'!K15</f>
        <v>−</v>
      </c>
      <c r="L12" s="166">
        <f>'Level Thresholds'!L15</f>
        <v>1</v>
      </c>
      <c r="M12" s="168">
        <f>SUMIF('Project 3 Input'!$E$21:$E$44,"*"&amp;"Stakeholder"&amp;"*",'HIDE Logic 3'!$A$2:$A$25)/28</f>
        <v>0.75</v>
      </c>
      <c r="N12" s="167" t="str">
        <f t="shared" si="2"/>
        <v>Level 3</v>
      </c>
      <c r="O12" s="167">
        <f t="shared" si="0"/>
        <v>3</v>
      </c>
      <c r="P12" s="166">
        <f>'Project 3 Input'!D17</f>
        <v>0.1</v>
      </c>
      <c r="Q12" s="169">
        <f t="shared" si="1"/>
        <v>0.30000000000000004</v>
      </c>
      <c r="R12" s="36"/>
    </row>
    <row r="13" spans="1:21" ht="13.8" thickBot="1" x14ac:dyDescent="0.3">
      <c r="A13" s="82">
        <f>IFERROR(VLOOKUP('Project 3 Input'!D32,'Hidden - Drop Down Lookup'!$B$2:$C$162,2,FALSE),"")</f>
        <v>3</v>
      </c>
      <c r="B13" s="171"/>
      <c r="C13" s="172" t="s">
        <v>83</v>
      </c>
      <c r="D13" s="173"/>
      <c r="E13" s="174"/>
      <c r="F13" s="173"/>
      <c r="G13" s="173"/>
      <c r="H13" s="174"/>
      <c r="I13" s="173"/>
      <c r="J13" s="173"/>
      <c r="K13" s="174"/>
      <c r="L13" s="173"/>
      <c r="M13" s="175">
        <f>AVERAGE(M5:M12)</f>
        <v>0.62642925070524824</v>
      </c>
      <c r="N13" s="174"/>
      <c r="O13" s="174">
        <f>ROUND(Q13,0)</f>
        <v>2</v>
      </c>
      <c r="P13" s="173">
        <f>'Project 3 Input'!D18</f>
        <v>0.99999999999999989</v>
      </c>
      <c r="Q13" s="176">
        <f>SUM(Q5:Q12)</f>
        <v>2.0999999999999996</v>
      </c>
      <c r="R13" s="36"/>
    </row>
    <row r="14" spans="1:21" ht="13.8" thickBot="1" x14ac:dyDescent="0.3">
      <c r="A14" s="82">
        <f>IFERROR(VLOOKUP('Project 3 Input'!D33,'Hidden - Drop Down Lookup'!$B$2:$C$162,2,FALSE),"")</f>
        <v>3</v>
      </c>
      <c r="N14" s="25"/>
      <c r="O14" s="156">
        <f>SUM(O5:O12)</f>
        <v>17</v>
      </c>
      <c r="P14" s="27"/>
      <c r="Q14" s="157">
        <f>(Q13-1)/2</f>
        <v>0.54999999999999982</v>
      </c>
    </row>
    <row r="15" spans="1:21" ht="13.8" thickBot="1" x14ac:dyDescent="0.3">
      <c r="A15" s="82">
        <f>IFERROR(VLOOKUP('Project 3 Input'!D34,'Hidden - Drop Down Lookup'!$B$2:$C$162,2,FALSE),"")</f>
        <v>3</v>
      </c>
      <c r="C15" s="39" t="s">
        <v>21</v>
      </c>
      <c r="N15" s="26"/>
      <c r="O15" s="16"/>
    </row>
    <row r="16" spans="1:21" x14ac:dyDescent="0.25">
      <c r="A16" s="82">
        <f>IFERROR(VLOOKUP('Project 3 Input'!D35,'Hidden - Drop Down Lookup'!$B$2:$C$162,2,FALSE),"")</f>
        <v>3</v>
      </c>
      <c r="C16" s="17"/>
    </row>
    <row r="17" spans="1:9" x14ac:dyDescent="0.25">
      <c r="A17" s="82">
        <f>IFERROR(VLOOKUP('Project 3 Input'!D36,'Hidden - Drop Down Lookup'!$B$2:$C$162,2,FALSE),"")</f>
        <v>3</v>
      </c>
      <c r="C17" s="37" t="s">
        <v>19</v>
      </c>
      <c r="I17" s="19" t="s">
        <v>77</v>
      </c>
    </row>
    <row r="18" spans="1:9" x14ac:dyDescent="0.25">
      <c r="A18" s="82">
        <f>IF('Project 3 Input'!D37="No",5,1)</f>
        <v>1</v>
      </c>
      <c r="C18" s="37" t="s">
        <v>5</v>
      </c>
      <c r="I18" s="26" t="s">
        <v>228</v>
      </c>
    </row>
    <row r="19" spans="1:9" x14ac:dyDescent="0.25">
      <c r="A19" s="82">
        <f>IFERROR(VLOOKUP('Project 3 Input'!D38,'Hidden - Drop Down Lookup'!$B$2:$C$162,2,FALSE),"")</f>
        <v>3</v>
      </c>
      <c r="C19" s="37" t="s">
        <v>2</v>
      </c>
      <c r="I19" s="26" t="s">
        <v>81</v>
      </c>
    </row>
    <row r="20" spans="1:9" ht="13.8" thickBot="1" x14ac:dyDescent="0.3">
      <c r="A20" s="82">
        <f>IFERROR(VLOOKUP('Project 3 Input'!D39,'Hidden - Drop Down Lookup'!$B$2:$C$162,2,FALSE),"")</f>
        <v>4</v>
      </c>
      <c r="C20" s="40" t="s">
        <v>20</v>
      </c>
    </row>
    <row r="21" spans="1:9" ht="13.8" thickBot="1" x14ac:dyDescent="0.3">
      <c r="A21" s="82">
        <f>IFERROR(VLOOKUP('Project 3 Input'!D40,'Hidden - Drop Down Lookup'!$B$2:$C$162,2,FALSE),"")</f>
        <v>3</v>
      </c>
      <c r="C21" s="16"/>
    </row>
    <row r="22" spans="1:9" ht="13.8" thickBot="1" x14ac:dyDescent="0.3">
      <c r="A22" s="82">
        <f>IFERROR(VLOOKUP('Project 3 Input'!D41,'Hidden - Drop Down Lookup'!$B$2:$C$162,2,FALSE),"")</f>
        <v>3</v>
      </c>
      <c r="C22" s="38" t="s">
        <v>3</v>
      </c>
    </row>
    <row r="23" spans="1:9" x14ac:dyDescent="0.25">
      <c r="A23" s="82">
        <f>IFERROR(VLOOKUP('Project 3 Input'!D42,'Hidden - Drop Down Lookup'!$B$2:$C$162,2,FALSE),"")</f>
        <v>1</v>
      </c>
      <c r="C23" s="18"/>
    </row>
    <row r="24" spans="1:9" x14ac:dyDescent="0.25">
      <c r="A24" s="82">
        <f>IFERROR(VLOOKUP('Project 3 Input'!D43,'Hidden - Drop Down Lookup'!$B$2:$C$162,2,FALSE),"")</f>
        <v>5</v>
      </c>
      <c r="C24" s="18" t="s">
        <v>227</v>
      </c>
    </row>
    <row r="25" spans="1:9" ht="13.8" thickBot="1" x14ac:dyDescent="0.3">
      <c r="A25" s="86">
        <f>IFERROR(VLOOKUP('Project 3 Input'!D44,'Hidden - Drop Down Lookup'!$B$2:$C$162,2,FALSE),"")</f>
        <v>3</v>
      </c>
      <c r="C25" s="18" t="s">
        <v>225</v>
      </c>
    </row>
    <row r="26" spans="1:9" ht="13.8" thickBot="1" x14ac:dyDescent="0.3">
      <c r="A26" s="139">
        <f>SUM(A2:A25)</f>
        <v>71</v>
      </c>
      <c r="C26" s="27" t="s">
        <v>226</v>
      </c>
    </row>
  </sheetData>
  <mergeCells count="4">
    <mergeCell ref="G3:Q3"/>
    <mergeCell ref="D4:F4"/>
    <mergeCell ref="G4:I4"/>
    <mergeCell ref="J4:L4"/>
  </mergeCells>
  <conditionalFormatting sqref="A2:A25">
    <cfRule type="cellIs" dxfId="20" priority="1" stopIfTrue="1" operator="between">
      <formula>0</formula>
      <formula>5</formula>
    </cfRule>
    <cfRule type="cellIs" dxfId="19" priority="2" stopIfTrue="1" operator="notBetween">
      <formula>0</formula>
      <formula>5</formula>
    </cfRule>
  </conditionalFormatting>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1"/>
  <sheetViews>
    <sheetView showGridLines="0" zoomScaleNormal="100" workbookViewId="0"/>
  </sheetViews>
  <sheetFormatPr defaultColWidth="9.21875" defaultRowHeight="13.2" x14ac:dyDescent="0.25"/>
  <cols>
    <col min="1" max="1" width="2.77734375" customWidth="1"/>
    <col min="2" max="2" width="39.77734375" customWidth="1"/>
    <col min="3" max="3" width="17.77734375" customWidth="1"/>
    <col min="4" max="4" width="49.21875" customWidth="1"/>
    <col min="5" max="5" width="23.21875" customWidth="1"/>
    <col min="6" max="9" width="9.21875" customWidth="1"/>
  </cols>
  <sheetData>
    <row r="1" spans="2:13" ht="15" customHeight="1" x14ac:dyDescent="0.25"/>
    <row r="2" spans="2:13" s="30" customFormat="1" ht="33.75" customHeight="1" x14ac:dyDescent="0.25">
      <c r="B2" s="222" t="s">
        <v>223</v>
      </c>
      <c r="C2" s="223"/>
      <c r="D2" s="223"/>
      <c r="E2" s="224"/>
      <c r="F2"/>
    </row>
    <row r="3" spans="2:13" s="30" customFormat="1" ht="12.75" customHeight="1" thickBot="1" x14ac:dyDescent="0.3">
      <c r="B3"/>
      <c r="C3"/>
      <c r="D3"/>
      <c r="E3"/>
      <c r="F3"/>
      <c r="G3" s="23"/>
      <c r="H3" s="23"/>
      <c r="I3" s="23"/>
      <c r="J3" s="23"/>
      <c r="K3" s="23"/>
      <c r="L3" s="23"/>
      <c r="M3" s="23"/>
    </row>
    <row r="4" spans="2:13" ht="18" thickBot="1" x14ac:dyDescent="0.3">
      <c r="B4" s="243" t="str">
        <f>"This is a Level " &amp; 'HIDE Logic 3'!O13 &amp; " project"</f>
        <v>This is a Level 2 project</v>
      </c>
      <c r="C4" s="244"/>
      <c r="D4" s="244"/>
      <c r="E4" s="245"/>
      <c r="G4" s="16"/>
      <c r="H4" s="16"/>
      <c r="I4" s="16"/>
      <c r="J4" s="16"/>
      <c r="K4" s="16"/>
      <c r="L4" s="16"/>
      <c r="M4" s="16"/>
    </row>
    <row r="5" spans="2:13" ht="12.75" customHeight="1" x14ac:dyDescent="0.25">
      <c r="B5" s="8"/>
      <c r="C5" s="1"/>
      <c r="D5" s="13"/>
      <c r="E5" s="13"/>
      <c r="G5" s="16"/>
      <c r="H5" s="16"/>
      <c r="I5" s="16"/>
      <c r="J5" s="16"/>
      <c r="K5" s="16"/>
      <c r="L5" s="16"/>
      <c r="M5" s="16"/>
    </row>
    <row r="6" spans="2:13" ht="12.75" customHeight="1" x14ac:dyDescent="0.25">
      <c r="G6" s="16"/>
      <c r="H6" s="16"/>
      <c r="I6" s="16"/>
      <c r="J6" s="16"/>
      <c r="K6" s="16"/>
      <c r="L6" s="16"/>
      <c r="M6" s="16"/>
    </row>
    <row r="7" spans="2:13" ht="12.75" customHeight="1" x14ac:dyDescent="0.25">
      <c r="G7" s="16"/>
      <c r="H7" s="16"/>
      <c r="I7" s="16"/>
      <c r="J7" s="16"/>
      <c r="K7" s="16"/>
      <c r="L7" s="16"/>
      <c r="M7" s="16"/>
    </row>
    <row r="8" spans="2:13" ht="12.75" customHeight="1" x14ac:dyDescent="0.25">
      <c r="G8" s="16"/>
      <c r="I8" s="16"/>
      <c r="J8" s="16"/>
      <c r="K8" s="16"/>
      <c r="L8" s="16"/>
      <c r="M8" s="16"/>
    </row>
    <row r="9" spans="2:13" ht="12.75" customHeight="1" x14ac:dyDescent="0.25">
      <c r="G9" s="16"/>
      <c r="I9" s="16"/>
      <c r="J9" s="16"/>
      <c r="K9" s="16"/>
      <c r="L9" s="16"/>
      <c r="M9" s="16"/>
    </row>
    <row r="10" spans="2:13" ht="12.75" customHeight="1" x14ac:dyDescent="0.25">
      <c r="G10" s="16"/>
      <c r="H10" s="16"/>
      <c r="I10" s="16"/>
      <c r="J10" s="16"/>
      <c r="K10" s="16"/>
      <c r="L10" s="16"/>
      <c r="M10" s="16"/>
    </row>
    <row r="11" spans="2:13" ht="12.75" customHeight="1" x14ac:dyDescent="0.25"/>
    <row r="12" spans="2:13" ht="12.75" customHeight="1" x14ac:dyDescent="0.25"/>
    <row r="13" spans="2:13" ht="12.75" customHeight="1" x14ac:dyDescent="0.25"/>
    <row r="14" spans="2:13" ht="12.75" customHeight="1" x14ac:dyDescent="0.25"/>
    <row r="15" spans="2:13" ht="12.75" customHeight="1" x14ac:dyDescent="0.25"/>
    <row r="16" spans="2:13" ht="12.75" customHeight="1" x14ac:dyDescent="0.25"/>
    <row r="17" spans="2:9" ht="12.75" customHeight="1" x14ac:dyDescent="0.25">
      <c r="B17" s="19"/>
      <c r="C17" s="19"/>
      <c r="D17" s="19"/>
      <c r="E17" s="19"/>
    </row>
    <row r="18" spans="2:9" ht="12.75" customHeight="1" x14ac:dyDescent="0.25">
      <c r="B18" s="19"/>
      <c r="C18" s="19"/>
      <c r="D18" s="19"/>
      <c r="E18" s="19"/>
    </row>
    <row r="19" spans="2:9" ht="12.75" customHeight="1" x14ac:dyDescent="0.25">
      <c r="B19" s="19"/>
      <c r="C19" s="19"/>
      <c r="D19" s="19"/>
      <c r="E19" s="19"/>
      <c r="F19" s="19"/>
      <c r="G19" s="19"/>
      <c r="H19" s="19"/>
      <c r="I19" s="19"/>
    </row>
    <row r="20" spans="2:9" ht="12.75" customHeight="1" x14ac:dyDescent="0.25">
      <c r="B20" s="19"/>
      <c r="C20" s="19"/>
      <c r="D20" s="19"/>
      <c r="E20" s="19"/>
      <c r="F20" s="19"/>
      <c r="G20" s="19"/>
      <c r="H20" s="19"/>
      <c r="I20" s="19"/>
    </row>
    <row r="21" spans="2:9" ht="12.75" customHeight="1" x14ac:dyDescent="0.25">
      <c r="B21" s="19"/>
      <c r="C21" s="19"/>
      <c r="D21" s="19"/>
      <c r="E21" s="19"/>
      <c r="F21" s="19"/>
      <c r="G21" s="19"/>
      <c r="H21" s="19"/>
      <c r="I21" s="19"/>
    </row>
    <row r="22" spans="2:9" ht="12.75" customHeight="1" x14ac:dyDescent="0.25">
      <c r="B22" s="19"/>
      <c r="C22" s="19"/>
      <c r="D22" s="19"/>
      <c r="E22" s="19"/>
      <c r="F22" s="19"/>
      <c r="G22" s="19"/>
      <c r="H22" s="19"/>
      <c r="I22" s="19"/>
    </row>
    <row r="23" spans="2:9" ht="12.75" customHeight="1" x14ac:dyDescent="0.25">
      <c r="B23" s="19"/>
      <c r="C23" s="19"/>
      <c r="D23" s="19"/>
      <c r="E23" s="19"/>
      <c r="F23" s="19"/>
      <c r="G23" s="19"/>
      <c r="H23" s="19"/>
      <c r="I23" s="19"/>
    </row>
    <row r="24" spans="2:9" ht="12.75" customHeight="1" x14ac:dyDescent="0.25">
      <c r="B24" s="19"/>
      <c r="C24" s="19"/>
      <c r="D24" s="19"/>
      <c r="E24" s="19"/>
      <c r="F24" s="19"/>
      <c r="G24" s="19"/>
      <c r="H24" s="19"/>
      <c r="I24" s="19"/>
    </row>
    <row r="25" spans="2:9" ht="12.75" customHeight="1" thickBot="1" x14ac:dyDescent="0.3">
      <c r="B25" s="19"/>
      <c r="C25" s="19"/>
      <c r="D25" s="19"/>
      <c r="E25" s="19"/>
      <c r="F25" s="19"/>
      <c r="G25" s="19"/>
      <c r="H25" s="19"/>
      <c r="I25" s="19"/>
    </row>
    <row r="26" spans="2:9" ht="31.2" x14ac:dyDescent="0.25">
      <c r="B26" s="91" t="s">
        <v>212</v>
      </c>
      <c r="C26" s="178" t="s">
        <v>7</v>
      </c>
      <c r="D26" s="92" t="s">
        <v>77</v>
      </c>
      <c r="E26" s="93" t="s">
        <v>94</v>
      </c>
      <c r="F26" s="19"/>
      <c r="G26" s="19"/>
      <c r="H26" s="19"/>
      <c r="I26" s="19"/>
    </row>
    <row r="27" spans="2:9" ht="31.5" customHeight="1" x14ac:dyDescent="0.25">
      <c r="B27" s="184" t="s">
        <v>127</v>
      </c>
      <c r="C27" s="185">
        <f>'HIDE Logic 3'!M5</f>
        <v>0.58490566037735847</v>
      </c>
      <c r="D27" s="186" t="str">
        <f>IF('HIDE Logic 3'!O5&gt;'HIDE Logic 3'!$O$13,'HIDE Logic 3'!$I$18, IF( 'HIDE Logic 3'!O5&lt;'HIDE Logic 3'!$O$13,'HIDE Logic 3'!$I$19, ""))</f>
        <v/>
      </c>
      <c r="E27" s="187">
        <f>'HIDE Logic 3'!Q5/'HIDE Logic 3'!$Q$13</f>
        <v>0.14285714285714288</v>
      </c>
      <c r="F27" s="19"/>
      <c r="G27" s="19"/>
      <c r="H27" s="19"/>
      <c r="I27" s="19"/>
    </row>
    <row r="28" spans="2:9" ht="27.75" customHeight="1" x14ac:dyDescent="0.25">
      <c r="B28" s="188" t="s">
        <v>126</v>
      </c>
      <c r="C28" s="185">
        <f>'HIDE Logic 3'!M6</f>
        <v>0.578125</v>
      </c>
      <c r="D28" s="186" t="str">
        <f>IF('HIDE Logic 3'!O6&gt;'HIDE Logic 3'!$O$13,'HIDE Logic 3'!$I$18, IF( 'HIDE Logic 3'!O6&lt;'HIDE Logic 3'!$O$13,'HIDE Logic 3'!$I$19, ""))</f>
        <v/>
      </c>
      <c r="E28" s="187">
        <f>'HIDE Logic 3'!Q6/'HIDE Logic 3'!$Q$13</f>
        <v>0.14285714285714288</v>
      </c>
      <c r="F28" s="19"/>
      <c r="G28" s="19"/>
      <c r="H28" s="19"/>
      <c r="I28" s="19"/>
    </row>
    <row r="29" spans="2:9" ht="27" customHeight="1" x14ac:dyDescent="0.25">
      <c r="B29" s="188" t="s">
        <v>128</v>
      </c>
      <c r="C29" s="185">
        <f>'HIDE Logic 3'!M7</f>
        <v>0.61194029850746268</v>
      </c>
      <c r="D29" s="186" t="str">
        <f>IF('HIDE Logic 3'!O7&gt;'HIDE Logic 3'!$O$13,'HIDE Logic 3'!$I$18, IF( 'HIDE Logic 3'!O7&lt;'HIDE Logic 3'!$O$13,'HIDE Logic 3'!$I$19, ""))</f>
        <v/>
      </c>
      <c r="E29" s="187">
        <f>'HIDE Logic 3'!Q7/'HIDE Logic 3'!$Q$13</f>
        <v>0.14285714285714288</v>
      </c>
      <c r="F29" s="19"/>
      <c r="G29" s="19"/>
      <c r="H29" s="19"/>
      <c r="I29" s="19"/>
    </row>
    <row r="30" spans="2:9" ht="30" customHeight="1" x14ac:dyDescent="0.25">
      <c r="B30" s="188" t="s">
        <v>129</v>
      </c>
      <c r="C30" s="185">
        <f>'HIDE Logic 3'!M8</f>
        <v>0.58974358974358976</v>
      </c>
      <c r="D30" s="186" t="str">
        <f>IF('HIDE Logic 3'!O8&gt;'HIDE Logic 3'!$O$13,'HIDE Logic 3'!$I$18, IF( 'HIDE Logic 3'!O8&lt;'HIDE Logic 3'!$O$13,'HIDE Logic 3'!$I$19, ""))</f>
        <v/>
      </c>
      <c r="E30" s="187">
        <f>'HIDE Logic 3'!Q8/'HIDE Logic 3'!$Q$13</f>
        <v>0.14285714285714288</v>
      </c>
      <c r="F30" s="19"/>
      <c r="G30" s="19"/>
      <c r="H30" s="19"/>
      <c r="I30" s="19"/>
    </row>
    <row r="31" spans="2:9" ht="28.5" customHeight="1" x14ac:dyDescent="0.25">
      <c r="B31" s="188" t="s">
        <v>130</v>
      </c>
      <c r="C31" s="185">
        <f>'HIDE Logic 3'!M9</f>
        <v>0.52941176470588236</v>
      </c>
      <c r="D31" s="186" t="str">
        <f>IF('HIDE Logic 3'!O9&gt;'HIDE Logic 3'!$O$13,'HIDE Logic 3'!$I$18, IF( 'HIDE Logic 3'!O9&lt;'HIDE Logic 3'!$O$13,'HIDE Logic 3'!$I$19, ""))</f>
        <v/>
      </c>
      <c r="E31" s="187">
        <f>'HIDE Logic 3'!Q9/'HIDE Logic 3'!$Q$13</f>
        <v>9.5238095238095261E-2</v>
      </c>
      <c r="F31" s="19"/>
      <c r="G31" s="19"/>
      <c r="H31" s="19"/>
      <c r="I31" s="19"/>
    </row>
    <row r="32" spans="2:9" ht="39" customHeight="1" x14ac:dyDescent="0.25">
      <c r="B32" s="188" t="s">
        <v>131</v>
      </c>
      <c r="C32" s="185">
        <f>'HIDE Logic 3'!M10</f>
        <v>0.67500000000000004</v>
      </c>
      <c r="D32" s="186" t="str">
        <f>IF('HIDE Logic 3'!O10&gt;'HIDE Logic 3'!$O$13,'HIDE Logic 3'!$I$18, IF( 'HIDE Logic 3'!O10&lt;'HIDE Logic 3'!$O$13,'HIDE Logic 3'!$I$19, ""))</f>
        <v/>
      </c>
      <c r="E32" s="187">
        <f>'HIDE Logic 3'!Q10/'HIDE Logic 3'!$Q$13</f>
        <v>9.5238095238095261E-2</v>
      </c>
      <c r="F32" s="19"/>
      <c r="G32" s="19"/>
      <c r="H32" s="19"/>
      <c r="I32" s="19"/>
    </row>
    <row r="33" spans="2:9" ht="33.75" customHeight="1" x14ac:dyDescent="0.25">
      <c r="B33" s="188" t="s">
        <v>132</v>
      </c>
      <c r="C33" s="185">
        <f>'HIDE Logic 3'!M11</f>
        <v>0.69230769230769229</v>
      </c>
      <c r="D33" s="186" t="str">
        <f>IF('HIDE Logic 3'!O11&gt;'HIDE Logic 3'!$O$13,'HIDE Logic 3'!$I$18, IF( 'HIDE Logic 3'!O11&lt;'HIDE Logic 3'!$O$13,'HIDE Logic 3'!$I$19, ""))</f>
        <v/>
      </c>
      <c r="E33" s="187">
        <f>'HIDE Logic 3'!Q11/'HIDE Logic 3'!$Q$13</f>
        <v>9.5238095238095261E-2</v>
      </c>
      <c r="F33" s="19"/>
      <c r="G33" s="19"/>
      <c r="H33" s="19"/>
      <c r="I33" s="19"/>
    </row>
    <row r="34" spans="2:9" ht="38.25" customHeight="1" thickBot="1" x14ac:dyDescent="0.3">
      <c r="B34" s="189" t="s">
        <v>125</v>
      </c>
      <c r="C34" s="190">
        <f>'HIDE Logic 3'!M12</f>
        <v>0.75</v>
      </c>
      <c r="D34" s="191" t="str">
        <f>IF('HIDE Logic 3'!O12&gt;'HIDE Logic 3'!$O$13,'HIDE Logic 3'!$I$18, IF( 'HIDE Logic 3'!O12&lt;'HIDE Logic 3'!$O$13,'HIDE Logic 3'!$I$19, ""))</f>
        <v>This is an area with a higher level of risk.</v>
      </c>
      <c r="E34" s="192">
        <f>'HIDE Logic 3'!Q12/'HIDE Logic 3'!$Q$13</f>
        <v>0.1428571428571429</v>
      </c>
      <c r="F34" s="19"/>
      <c r="G34" s="19"/>
      <c r="H34" s="19"/>
      <c r="I34" s="19"/>
    </row>
    <row r="35" spans="2:9" ht="12.75" customHeight="1" x14ac:dyDescent="0.25">
      <c r="B35" s="19"/>
      <c r="C35" s="19"/>
      <c r="D35" s="19"/>
      <c r="E35" s="19"/>
      <c r="F35" s="19"/>
      <c r="G35" s="19"/>
      <c r="H35" s="19"/>
      <c r="I35" s="19"/>
    </row>
    <row r="36" spans="2:9" ht="12.75" customHeight="1" x14ac:dyDescent="0.25">
      <c r="B36" s="19"/>
      <c r="C36" s="19"/>
      <c r="D36" s="19"/>
      <c r="E36" s="19"/>
      <c r="F36" s="19"/>
      <c r="G36" s="19"/>
      <c r="H36" s="19"/>
      <c r="I36" s="19"/>
    </row>
    <row r="37" spans="2:9" ht="12.75" customHeight="1" x14ac:dyDescent="0.25">
      <c r="B37" s="19"/>
      <c r="C37" s="19"/>
      <c r="D37" s="19"/>
      <c r="E37" s="19"/>
      <c r="F37" s="19"/>
      <c r="G37" s="19"/>
      <c r="H37" s="19"/>
      <c r="I37" s="19"/>
    </row>
    <row r="38" spans="2:9" ht="12.75" customHeight="1" x14ac:dyDescent="0.25">
      <c r="B38" s="19"/>
      <c r="C38" s="19"/>
      <c r="D38" s="19"/>
      <c r="E38" s="19"/>
      <c r="F38" s="19"/>
      <c r="G38" s="19"/>
      <c r="H38" s="19"/>
      <c r="I38" s="19"/>
    </row>
    <row r="39" spans="2:9" ht="12.75" customHeight="1" x14ac:dyDescent="0.25">
      <c r="B39" s="19"/>
      <c r="C39" s="19"/>
      <c r="D39" s="19"/>
      <c r="E39" s="19"/>
      <c r="F39" s="19"/>
      <c r="G39" s="19"/>
      <c r="H39" s="19"/>
      <c r="I39" s="19"/>
    </row>
    <row r="40" spans="2:9" x14ac:dyDescent="0.25">
      <c r="F40" s="19"/>
      <c r="G40" s="19"/>
      <c r="H40" s="19"/>
      <c r="I40" s="19"/>
    </row>
    <row r="41" spans="2:9" x14ac:dyDescent="0.25">
      <c r="F41" s="19"/>
      <c r="G41" s="19"/>
      <c r="H41" s="19"/>
      <c r="I41" s="19"/>
    </row>
  </sheetData>
  <mergeCells count="2">
    <mergeCell ref="B2:E2"/>
    <mergeCell ref="B4:E4"/>
  </mergeCells>
  <conditionalFormatting sqref="D5 D26:D34">
    <cfRule type="cellIs" dxfId="18" priority="4" stopIfTrue="1" operator="equal">
      <formula>"Updated"</formula>
    </cfRule>
    <cfRule type="cellIs" dxfId="17" priority="5" stopIfTrue="1" operator="equal">
      <formula>"Updated"</formula>
    </cfRule>
  </conditionalFormatting>
  <conditionalFormatting sqref="B4">
    <cfRule type="containsText" dxfId="16" priority="1" operator="containsText" text="3">
      <formula>NOT(ISERROR(SEARCH("3",B4)))</formula>
    </cfRule>
    <cfRule type="containsText" dxfId="15" priority="2" operator="containsText" text="1">
      <formula>NOT(ISERROR(SEARCH("1",B4)))</formula>
    </cfRule>
    <cfRule type="containsText" dxfId="14" priority="3" operator="containsText" text="2">
      <formula>NOT(ISERROR(SEARCH("2",B4)))</formula>
    </cfRule>
  </conditionalFormatting>
  <pageMargins left="0.7" right="0.7" top="0.75" bottom="0.75" header="0.3" footer="0.3"/>
  <pageSetup orientation="portrait" verticalDpi="0" r:id="rId1"/>
  <drawing r:id="rId2"/>
  <extLst>
    <ext xmlns:x14="http://schemas.microsoft.com/office/spreadsheetml/2009/9/main" uri="{78C0D931-6437-407d-A8EE-F0AAD7539E65}">
      <x14:conditionalFormattings>
        <x14:conditionalFormatting xmlns:xm="http://schemas.microsoft.com/office/excel/2006/main">
          <x14:cfRule type="expression" priority="6" id="{6940221E-07D5-4606-B397-90A7B0D9626A}">
            <xm:f>$D$27='Hidden - Drop Down Lookup'!$B$168</xm:f>
            <x14:dxf>
              <font>
                <color rgb="FF008000"/>
              </font>
            </x14:dxf>
          </x14:cfRule>
          <x14:cfRule type="expression" priority="7" id="{44FDC9CA-2731-41C3-9367-AABD7308F483}">
            <xm:f>$D$27='Hidden - Drop Down Lookup'!$B$167</xm:f>
            <x14:dxf>
              <font>
                <color rgb="FFC00000"/>
              </font>
            </x14:dxf>
          </x14:cfRule>
          <xm:sqref>D27:D34</xm:sqref>
        </x14:conditionalFormatting>
        <x14:conditionalFormatting xmlns:xm="http://schemas.microsoft.com/office/excel/2006/main">
          <x14:cfRule type="expression" priority="8" id="{A5C9BD86-59A2-499E-9628-FB9B56E71C88}">
            <xm:f>$D$28='Hidden - Drop Down Lookup'!$B$167</xm:f>
            <x14:dxf>
              <font>
                <color rgb="FFC00000"/>
              </font>
            </x14:dxf>
          </x14:cfRule>
          <x14:cfRule type="expression" priority="9" id="{3D4E9037-870B-41C5-B87D-3E63E748E83E}">
            <xm:f>$D$28='Hidden - Drop Down Lookup'!$B$168</xm:f>
            <x14:dxf>
              <font>
                <color rgb="FF008000"/>
              </font>
            </x14:dxf>
          </x14:cfRule>
          <xm:sqref>D28</xm:sqref>
        </x14:conditionalFormatting>
        <x14:conditionalFormatting xmlns:xm="http://schemas.microsoft.com/office/excel/2006/main">
          <x14:cfRule type="expression" priority="10" id="{F1ADAE0F-0F04-456C-89B9-8A7DCACE85B4}">
            <xm:f>$D$29='Hidden - Drop Down Lookup'!$B$168</xm:f>
            <x14:dxf>
              <font>
                <color rgb="FF008000"/>
              </font>
            </x14:dxf>
          </x14:cfRule>
          <x14:cfRule type="expression" priority="11" id="{125D64E9-4896-4662-9015-F90448DE1CFD}">
            <xm:f>$D$29='Hidden - Drop Down Lookup'!$B$167</xm:f>
            <x14:dxf>
              <font>
                <color rgb="FFC00000"/>
              </font>
            </x14:dxf>
          </x14:cfRule>
          <xm:sqref>D27:D34</xm:sqref>
        </x14:conditionalFormatting>
        <x14:conditionalFormatting xmlns:xm="http://schemas.microsoft.com/office/excel/2006/main">
          <x14:cfRule type="expression" priority="12" id="{77606815-C0AB-43DA-A817-B1A737EDCA52}">
            <xm:f>$D$30='Hidden - Drop Down Lookup'!$B$168</xm:f>
            <x14:dxf>
              <font>
                <color rgb="FF008000"/>
              </font>
            </x14:dxf>
          </x14:cfRule>
          <x14:cfRule type="expression" priority="13" id="{1835E9A9-4FC2-4E45-A8E0-3788682726B5}">
            <xm:f>$D$30='Hidden - Drop Down Lookup'!$B$167</xm:f>
            <x14:dxf>
              <font>
                <color rgb="FFC00000"/>
              </font>
            </x14:dxf>
          </x14:cfRule>
          <xm:sqref>D30</xm:sqref>
        </x14:conditionalFormatting>
        <x14:conditionalFormatting xmlns:xm="http://schemas.microsoft.com/office/excel/2006/main">
          <x14:cfRule type="expression" priority="14" id="{4785BC98-8277-4B86-988E-9B341C5A7295}">
            <xm:f>$D$31='Hidden - Drop Down Lookup'!$B$168</xm:f>
            <x14:dxf>
              <font>
                <color rgb="FF008000"/>
              </font>
            </x14:dxf>
          </x14:cfRule>
          <x14:cfRule type="expression" priority="15" id="{06DEFCD5-1C58-4CC2-8D21-4E42DEC0680C}">
            <xm:f>$D$31='Hidden - Drop Down Lookup'!$B$167</xm:f>
            <x14:dxf>
              <font>
                <color rgb="FFC00000"/>
              </font>
            </x14:dxf>
          </x14:cfRule>
          <xm:sqref>D31</xm:sqref>
        </x14:conditionalFormatting>
        <x14:conditionalFormatting xmlns:xm="http://schemas.microsoft.com/office/excel/2006/main">
          <x14:cfRule type="expression" priority="16" id="{463C80F3-0FC3-4D1F-9A46-8EB078AB89B4}">
            <xm:f>$D$32='Hidden - Drop Down Lookup'!$B$168</xm:f>
            <x14:dxf>
              <font>
                <color rgb="FF008000"/>
              </font>
            </x14:dxf>
          </x14:cfRule>
          <x14:cfRule type="expression" priority="17" id="{353D10C4-A3E9-4634-AFDE-CE3B4A3D0FB4}">
            <xm:f>$D$32='Hidden - Drop Down Lookup'!$B$167</xm:f>
            <x14:dxf>
              <font>
                <color rgb="FFC00000"/>
              </font>
            </x14:dxf>
          </x14:cfRule>
          <xm:sqref>D32:D33</xm:sqref>
        </x14:conditionalFormatting>
        <x14:conditionalFormatting xmlns:xm="http://schemas.microsoft.com/office/excel/2006/main">
          <x14:cfRule type="expression" priority="18" id="{9AB9746B-5E50-4AA6-B141-615E58349D3B}">
            <xm:f>$D$34='Hidden - Drop Down Lookup'!$B$168</xm:f>
            <x14:dxf>
              <font>
                <color rgb="FF008000"/>
              </font>
            </x14:dxf>
          </x14:cfRule>
          <x14:cfRule type="expression" priority="19" id="{A0929E0B-3E2A-4873-8E69-09E94972F2D6}">
            <xm:f>$D$34='Hidden - Drop Down Lookup'!$B$167</xm:f>
            <x14:dxf>
              <font>
                <color rgb="FFC00000"/>
              </font>
            </x14:dxf>
          </x14:cfRule>
          <xm:sqref>D34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T19"/>
  <sheetViews>
    <sheetView showGridLines="0" topLeftCell="C2" zoomScale="145" zoomScaleNormal="145" workbookViewId="0">
      <selection activeCell="F18" sqref="F18"/>
    </sheetView>
  </sheetViews>
  <sheetFormatPr defaultColWidth="9.21875" defaultRowHeight="13.2" x14ac:dyDescent="0.25"/>
  <cols>
    <col min="1" max="1" width="2.77734375" customWidth="1"/>
    <col min="2" max="2" width="11.44140625" customWidth="1"/>
    <col min="3" max="3" width="51.5546875" customWidth="1"/>
    <col min="4" max="4" width="5.5546875" customWidth="1"/>
    <col min="5" max="5" width="3.21875" customWidth="1"/>
    <col min="6" max="7" width="7.21875" customWidth="1"/>
    <col min="8" max="8" width="3.21875" customWidth="1"/>
    <col min="9" max="10" width="7.21875" customWidth="1"/>
    <col min="11" max="11" width="3.21875" customWidth="1"/>
    <col min="12" max="12" width="8.5546875" customWidth="1"/>
    <col min="13" max="13" width="11.77734375" customWidth="1"/>
    <col min="14" max="14" width="9.21875" customWidth="1"/>
    <col min="15" max="15" width="5.44140625" customWidth="1"/>
    <col min="16" max="16" width="3.5546875" customWidth="1"/>
  </cols>
  <sheetData>
    <row r="1" spans="2:20" ht="15" customHeight="1" x14ac:dyDescent="0.25"/>
    <row r="2" spans="2:20" ht="33.75" customHeight="1" x14ac:dyDescent="0.25">
      <c r="B2" s="222" t="s">
        <v>203</v>
      </c>
      <c r="C2" s="223"/>
      <c r="D2" s="223"/>
      <c r="E2" s="223"/>
      <c r="F2" s="223"/>
      <c r="G2" s="223"/>
      <c r="H2" s="223"/>
      <c r="I2" s="223"/>
      <c r="J2" s="223"/>
      <c r="K2" s="223"/>
      <c r="L2" s="224"/>
    </row>
    <row r="3" spans="2:20" ht="18" hidden="1" customHeight="1" x14ac:dyDescent="0.3">
      <c r="B3" s="229"/>
      <c r="C3" s="229"/>
      <c r="D3" s="229"/>
      <c r="E3" s="229"/>
      <c r="F3" s="229"/>
      <c r="G3" s="229"/>
      <c r="H3" s="229"/>
      <c r="I3" s="229"/>
      <c r="J3" s="229"/>
      <c r="K3" s="229"/>
      <c r="L3" s="229"/>
      <c r="M3" s="32"/>
    </row>
    <row r="4" spans="2:20" x14ac:dyDescent="0.25">
      <c r="N4" s="22"/>
    </row>
    <row r="5" spans="2:20" ht="115.5" customHeight="1" x14ac:dyDescent="0.3">
      <c r="B5" s="230" t="s">
        <v>230</v>
      </c>
      <c r="C5" s="230"/>
      <c r="D5" s="230"/>
      <c r="E5" s="230"/>
      <c r="F5" s="230"/>
      <c r="G5" s="230"/>
      <c r="H5" s="230"/>
      <c r="I5" s="230"/>
      <c r="J5" s="230"/>
      <c r="K5" s="230"/>
      <c r="L5" s="230"/>
      <c r="M5" s="33"/>
      <c r="N5" s="22"/>
    </row>
    <row r="6" spans="2:20" ht="18" thickBot="1" x14ac:dyDescent="0.35">
      <c r="B6" s="31"/>
      <c r="C6" s="31"/>
      <c r="D6" s="31"/>
      <c r="E6" s="31"/>
      <c r="F6" s="31"/>
      <c r="G6" s="31"/>
      <c r="H6" s="31"/>
      <c r="I6" s="31"/>
      <c r="J6" s="31"/>
      <c r="K6" s="31"/>
      <c r="L6" s="31"/>
      <c r="M6" s="31"/>
      <c r="N6" s="22"/>
    </row>
    <row r="7" spans="2:20" ht="33.75" customHeight="1" x14ac:dyDescent="0.25">
      <c r="B7" s="58"/>
      <c r="C7" s="59" t="s">
        <v>212</v>
      </c>
      <c r="D7" s="227" t="s">
        <v>13</v>
      </c>
      <c r="E7" s="227"/>
      <c r="F7" s="227"/>
      <c r="G7" s="227" t="s">
        <v>14</v>
      </c>
      <c r="H7" s="227"/>
      <c r="I7" s="227"/>
      <c r="J7" s="227" t="s">
        <v>15</v>
      </c>
      <c r="K7" s="227"/>
      <c r="L7" s="228"/>
      <c r="N7" s="22"/>
    </row>
    <row r="8" spans="2:20" x14ac:dyDescent="0.25">
      <c r="B8" s="62">
        <v>1.1000000000000001</v>
      </c>
      <c r="C8" s="127" t="s">
        <v>127</v>
      </c>
      <c r="D8" s="63">
        <v>0</v>
      </c>
      <c r="E8" s="64" t="s">
        <v>16</v>
      </c>
      <c r="F8" s="65">
        <v>0.4</v>
      </c>
      <c r="G8" s="63">
        <f t="shared" ref="G8:G13" si="0">F8+0.01</f>
        <v>0.41000000000000003</v>
      </c>
      <c r="H8" s="64" t="s">
        <v>16</v>
      </c>
      <c r="I8" s="65">
        <v>0.7</v>
      </c>
      <c r="J8" s="63">
        <f t="shared" ref="J8:J13" si="1">I8+0.01</f>
        <v>0.71</v>
      </c>
      <c r="K8" s="64" t="s">
        <v>16</v>
      </c>
      <c r="L8" s="66">
        <v>1</v>
      </c>
      <c r="N8" s="22"/>
    </row>
    <row r="9" spans="2:20" x14ac:dyDescent="0.25">
      <c r="B9" s="60">
        <v>1.2</v>
      </c>
      <c r="C9" s="128" t="s">
        <v>126</v>
      </c>
      <c r="D9" s="51">
        <v>0</v>
      </c>
      <c r="E9" s="49" t="s">
        <v>16</v>
      </c>
      <c r="F9" s="50">
        <v>0.4</v>
      </c>
      <c r="G9" s="51">
        <f t="shared" si="0"/>
        <v>0.41000000000000003</v>
      </c>
      <c r="H9" s="49" t="s">
        <v>16</v>
      </c>
      <c r="I9" s="50">
        <v>0.7</v>
      </c>
      <c r="J9" s="51">
        <f t="shared" si="1"/>
        <v>0.71</v>
      </c>
      <c r="K9" s="49" t="s">
        <v>16</v>
      </c>
      <c r="L9" s="52">
        <v>1</v>
      </c>
      <c r="N9" s="22"/>
    </row>
    <row r="10" spans="2:20" x14ac:dyDescent="0.25">
      <c r="B10" s="60">
        <v>1.3</v>
      </c>
      <c r="C10" s="128" t="s">
        <v>128</v>
      </c>
      <c r="D10" s="51">
        <v>0</v>
      </c>
      <c r="E10" s="49" t="s">
        <v>16</v>
      </c>
      <c r="F10" s="50">
        <v>0.4</v>
      </c>
      <c r="G10" s="51">
        <f t="shared" si="0"/>
        <v>0.41000000000000003</v>
      </c>
      <c r="H10" s="49" t="s">
        <v>16</v>
      </c>
      <c r="I10" s="50">
        <v>0.7</v>
      </c>
      <c r="J10" s="51">
        <f t="shared" si="1"/>
        <v>0.71</v>
      </c>
      <c r="K10" s="49" t="s">
        <v>16</v>
      </c>
      <c r="L10" s="52">
        <v>1</v>
      </c>
      <c r="N10" s="22"/>
    </row>
    <row r="11" spans="2:20" x14ac:dyDescent="0.25">
      <c r="B11" s="60">
        <v>1.4</v>
      </c>
      <c r="C11" s="128" t="s">
        <v>129</v>
      </c>
      <c r="D11" s="51">
        <v>0</v>
      </c>
      <c r="E11" s="49" t="s">
        <v>16</v>
      </c>
      <c r="F11" s="50">
        <v>0.4</v>
      </c>
      <c r="G11" s="51">
        <f t="shared" si="0"/>
        <v>0.41000000000000003</v>
      </c>
      <c r="H11" s="49" t="s">
        <v>16</v>
      </c>
      <c r="I11" s="50">
        <v>0.7</v>
      </c>
      <c r="J11" s="51">
        <f t="shared" si="1"/>
        <v>0.71</v>
      </c>
      <c r="K11" s="49" t="s">
        <v>16</v>
      </c>
      <c r="L11" s="52">
        <v>1</v>
      </c>
      <c r="N11" s="7"/>
      <c r="O11" s="20"/>
      <c r="P11" s="20"/>
      <c r="Q11" s="20"/>
      <c r="R11" s="20"/>
      <c r="S11" s="20"/>
      <c r="T11" s="20"/>
    </row>
    <row r="12" spans="2:20" x14ac:dyDescent="0.25">
      <c r="B12" s="60">
        <v>1.5</v>
      </c>
      <c r="C12" s="128" t="s">
        <v>130</v>
      </c>
      <c r="D12" s="51">
        <v>0</v>
      </c>
      <c r="E12" s="49" t="s">
        <v>16</v>
      </c>
      <c r="F12" s="50">
        <v>0.4</v>
      </c>
      <c r="G12" s="51">
        <f t="shared" si="0"/>
        <v>0.41000000000000003</v>
      </c>
      <c r="H12" s="49" t="s">
        <v>16</v>
      </c>
      <c r="I12" s="50">
        <v>0.7</v>
      </c>
      <c r="J12" s="51">
        <f t="shared" si="1"/>
        <v>0.71</v>
      </c>
      <c r="K12" s="49" t="s">
        <v>16</v>
      </c>
      <c r="L12" s="52">
        <v>1</v>
      </c>
      <c r="N12" s="23"/>
    </row>
    <row r="13" spans="2:20" x14ac:dyDescent="0.25">
      <c r="B13" s="60">
        <v>1.6</v>
      </c>
      <c r="C13" s="128" t="s">
        <v>131</v>
      </c>
      <c r="D13" s="51">
        <v>0</v>
      </c>
      <c r="E13" s="49" t="s">
        <v>16</v>
      </c>
      <c r="F13" s="50">
        <v>0.4</v>
      </c>
      <c r="G13" s="51">
        <f t="shared" si="0"/>
        <v>0.41000000000000003</v>
      </c>
      <c r="H13" s="49" t="s">
        <v>16</v>
      </c>
      <c r="I13" s="50">
        <v>0.7</v>
      </c>
      <c r="J13" s="51">
        <f t="shared" si="1"/>
        <v>0.71</v>
      </c>
      <c r="K13" s="49" t="s">
        <v>16</v>
      </c>
      <c r="L13" s="52">
        <v>1</v>
      </c>
    </row>
    <row r="14" spans="2:20" x14ac:dyDescent="0.25">
      <c r="B14" s="105">
        <v>1.7</v>
      </c>
      <c r="C14" s="129" t="s">
        <v>132</v>
      </c>
      <c r="D14" s="106">
        <v>0</v>
      </c>
      <c r="E14" s="107" t="s">
        <v>16</v>
      </c>
      <c r="F14" s="108">
        <v>0.4</v>
      </c>
      <c r="G14" s="106">
        <f>F14+0.01</f>
        <v>0.41000000000000003</v>
      </c>
      <c r="H14" s="107" t="s">
        <v>16</v>
      </c>
      <c r="I14" s="108">
        <v>0.7</v>
      </c>
      <c r="J14" s="106">
        <f>I14+0.01</f>
        <v>0.71</v>
      </c>
      <c r="K14" s="107" t="s">
        <v>16</v>
      </c>
      <c r="L14" s="109">
        <v>1</v>
      </c>
    </row>
    <row r="15" spans="2:20" ht="13.8" thickBot="1" x14ac:dyDescent="0.3">
      <c r="B15" s="61">
        <v>1.8</v>
      </c>
      <c r="C15" s="130" t="s">
        <v>125</v>
      </c>
      <c r="D15" s="55">
        <v>0</v>
      </c>
      <c r="E15" s="53" t="s">
        <v>16</v>
      </c>
      <c r="F15" s="54">
        <v>0.4</v>
      </c>
      <c r="G15" s="106">
        <f>F15+0.01</f>
        <v>0.41000000000000003</v>
      </c>
      <c r="H15" s="53" t="s">
        <v>16</v>
      </c>
      <c r="I15" s="54">
        <v>0.7</v>
      </c>
      <c r="J15" s="106">
        <f>I15+0.01</f>
        <v>0.71</v>
      </c>
      <c r="K15" s="53" t="s">
        <v>16</v>
      </c>
      <c r="L15" s="56">
        <v>1</v>
      </c>
    </row>
    <row r="18" spans="2:5" x14ac:dyDescent="0.25">
      <c r="B18" s="225"/>
      <c r="C18" s="226"/>
      <c r="D18" s="226"/>
      <c r="E18" s="226"/>
    </row>
    <row r="19" spans="2:5" x14ac:dyDescent="0.25">
      <c r="B19" s="225"/>
      <c r="C19" s="226"/>
      <c r="D19" s="226"/>
      <c r="E19" s="226"/>
    </row>
  </sheetData>
  <sheetProtection selectLockedCells="1"/>
  <mergeCells count="8">
    <mergeCell ref="B2:L2"/>
    <mergeCell ref="B18:E18"/>
    <mergeCell ref="B19:E19"/>
    <mergeCell ref="D7:F7"/>
    <mergeCell ref="G7:I7"/>
    <mergeCell ref="J7:L7"/>
    <mergeCell ref="B3:L3"/>
    <mergeCell ref="B5:L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R286"/>
  <sheetViews>
    <sheetView showGridLines="0" tabSelected="1" topLeftCell="C1" zoomScale="90" zoomScaleNormal="90" workbookViewId="0">
      <selection activeCell="D38" sqref="D38"/>
    </sheetView>
  </sheetViews>
  <sheetFormatPr defaultColWidth="9.21875" defaultRowHeight="17.399999999999999" zeroHeight="1" x14ac:dyDescent="0.25"/>
  <cols>
    <col min="1" max="1" width="2.77734375" style="1" customWidth="1"/>
    <col min="2" max="2" width="10.77734375" style="68" customWidth="1"/>
    <col min="3" max="3" width="46.77734375" style="14" customWidth="1"/>
    <col min="4" max="4" width="86.44140625" style="67" customWidth="1"/>
    <col min="5" max="5" width="38.77734375" style="14" customWidth="1"/>
    <col min="6" max="6" width="41.77734375" style="14" customWidth="1"/>
    <col min="7" max="7" width="3.77734375" style="13" customWidth="1"/>
    <col min="8" max="8" width="42.5546875" style="1" customWidth="1"/>
    <col min="18" max="16383" width="5.77734375" style="1" customWidth="1"/>
    <col min="16384" max="16384" width="15.77734375" style="1" customWidth="1"/>
  </cols>
  <sheetData>
    <row r="1" spans="1:7" ht="15" customHeight="1" x14ac:dyDescent="0.25">
      <c r="B1" s="8"/>
      <c r="C1" s="1"/>
      <c r="D1" s="34"/>
      <c r="E1" s="1"/>
      <c r="F1" s="1"/>
    </row>
    <row r="2" spans="1:7" ht="33.75" customHeight="1" x14ac:dyDescent="0.25">
      <c r="B2" s="232" t="s">
        <v>202</v>
      </c>
      <c r="C2" s="233"/>
      <c r="D2" s="233"/>
      <c r="E2" s="234"/>
      <c r="F2" s="181"/>
      <c r="G2" s="8"/>
    </row>
    <row r="3" spans="1:7" s="8" customFormat="1" ht="16.2" thickBot="1" x14ac:dyDescent="0.3">
      <c r="A3" s="11"/>
      <c r="G3" s="44"/>
    </row>
    <row r="4" spans="1:7" ht="22.8" x14ac:dyDescent="0.25">
      <c r="A4" s="9"/>
      <c r="C4" s="70" t="s">
        <v>10</v>
      </c>
      <c r="D4" s="133" t="s">
        <v>236</v>
      </c>
      <c r="E4" s="9"/>
      <c r="F4" s="43"/>
      <c r="G4" s="44"/>
    </row>
    <row r="5" spans="1:7" ht="22.8" x14ac:dyDescent="0.25">
      <c r="A5" s="9"/>
      <c r="C5" s="71" t="s">
        <v>11</v>
      </c>
      <c r="D5" s="134" t="s">
        <v>237</v>
      </c>
      <c r="E5" s="9"/>
      <c r="F5" s="43"/>
      <c r="G5" s="44"/>
    </row>
    <row r="6" spans="1:7" x14ac:dyDescent="0.25">
      <c r="A6" s="10"/>
      <c r="C6" s="71" t="s">
        <v>3</v>
      </c>
      <c r="D6" s="135" t="s">
        <v>226</v>
      </c>
      <c r="E6" s="15"/>
      <c r="F6" s="11"/>
      <c r="G6" s="44"/>
    </row>
    <row r="7" spans="1:7" ht="18" thickBot="1" x14ac:dyDescent="0.3">
      <c r="A7" s="10"/>
      <c r="C7" s="72" t="s">
        <v>4</v>
      </c>
      <c r="D7" s="136" t="s">
        <v>19</v>
      </c>
      <c r="E7" s="9"/>
      <c r="F7" s="41"/>
      <c r="G7" s="44"/>
    </row>
    <row r="8" spans="1:7" ht="18" thickBot="1" x14ac:dyDescent="0.3">
      <c r="A8" s="41"/>
      <c r="B8" s="11"/>
      <c r="C8" s="41"/>
      <c r="D8" s="45"/>
      <c r="E8" s="41"/>
      <c r="F8" s="41"/>
      <c r="G8" s="44"/>
    </row>
    <row r="9" spans="1:7" ht="16.2" thickBot="1" x14ac:dyDescent="0.3">
      <c r="A9" s="41"/>
      <c r="B9" s="73"/>
      <c r="C9" s="73" t="s">
        <v>212</v>
      </c>
      <c r="D9" s="74" t="s">
        <v>23</v>
      </c>
      <c r="E9" s="69"/>
      <c r="F9" s="41"/>
      <c r="G9" s="44"/>
    </row>
    <row r="10" spans="1:7" ht="15.75" customHeight="1" x14ac:dyDescent="0.25">
      <c r="A10" s="41"/>
      <c r="B10" s="75">
        <v>1.1000000000000001</v>
      </c>
      <c r="C10" s="76" t="s">
        <v>127</v>
      </c>
      <c r="D10" s="77">
        <v>0.25</v>
      </c>
      <c r="E10" s="231" t="s">
        <v>213</v>
      </c>
      <c r="F10" s="180"/>
      <c r="G10" s="44"/>
    </row>
    <row r="11" spans="1:7" ht="15.6" x14ac:dyDescent="0.25">
      <c r="A11" s="41"/>
      <c r="B11" s="75">
        <v>1.2</v>
      </c>
      <c r="C11" s="76" t="s">
        <v>126</v>
      </c>
      <c r="D11" s="77">
        <v>0.15</v>
      </c>
      <c r="E11" s="231"/>
      <c r="F11" s="180"/>
      <c r="G11" s="44"/>
    </row>
    <row r="12" spans="1:7" ht="15.6" x14ac:dyDescent="0.25">
      <c r="A12" s="41"/>
      <c r="B12" s="75">
        <v>1.3</v>
      </c>
      <c r="C12" s="76" t="s">
        <v>128</v>
      </c>
      <c r="D12" s="77">
        <v>0.2</v>
      </c>
      <c r="E12" s="231"/>
      <c r="F12" s="180"/>
      <c r="G12" s="44"/>
    </row>
    <row r="13" spans="1:7" ht="15.6" x14ac:dyDescent="0.25">
      <c r="A13" s="41"/>
      <c r="B13" s="75">
        <v>1.4</v>
      </c>
      <c r="C13" s="76" t="s">
        <v>129</v>
      </c>
      <c r="D13" s="77">
        <v>0.1</v>
      </c>
      <c r="E13" s="231"/>
      <c r="F13" s="180"/>
      <c r="G13" s="44"/>
    </row>
    <row r="14" spans="1:7" ht="15.6" x14ac:dyDescent="0.25">
      <c r="A14" s="41"/>
      <c r="B14" s="75">
        <v>1.5</v>
      </c>
      <c r="C14" s="76" t="s">
        <v>130</v>
      </c>
      <c r="D14" s="77">
        <v>0.05</v>
      </c>
      <c r="E14" s="231"/>
      <c r="F14" s="180"/>
      <c r="G14" s="44"/>
    </row>
    <row r="15" spans="1:7" ht="15.6" x14ac:dyDescent="0.25">
      <c r="A15" s="41"/>
      <c r="B15" s="75">
        <v>1.6</v>
      </c>
      <c r="C15" s="76" t="s">
        <v>131</v>
      </c>
      <c r="D15" s="77">
        <v>0.05</v>
      </c>
      <c r="E15" s="231"/>
      <c r="F15" s="180"/>
      <c r="G15" s="44"/>
    </row>
    <row r="16" spans="1:7" ht="15.6" x14ac:dyDescent="0.25">
      <c r="A16" s="41"/>
      <c r="B16" s="137">
        <v>1.7</v>
      </c>
      <c r="C16" s="132" t="s">
        <v>132</v>
      </c>
      <c r="D16" s="131">
        <v>0.1</v>
      </c>
      <c r="E16" s="231"/>
      <c r="F16" s="180"/>
      <c r="G16" s="44"/>
    </row>
    <row r="17" spans="1:17" ht="16.2" thickBot="1" x14ac:dyDescent="0.3">
      <c r="A17" s="41"/>
      <c r="B17" s="78">
        <v>1.8</v>
      </c>
      <c r="C17" s="138" t="s">
        <v>125</v>
      </c>
      <c r="D17" s="79">
        <v>0.1</v>
      </c>
      <c r="F17" s="41"/>
      <c r="G17" s="44"/>
    </row>
    <row r="18" spans="1:17" ht="16.2" thickBot="1" x14ac:dyDescent="0.3">
      <c r="A18" s="41"/>
      <c r="B18" s="11"/>
      <c r="C18" s="41"/>
      <c r="D18" s="80">
        <f>SUM(D10:D17)</f>
        <v>1.0000000000000002</v>
      </c>
      <c r="E18" s="94" t="s">
        <v>92</v>
      </c>
      <c r="F18" s="41"/>
      <c r="G18" s="44"/>
    </row>
    <row r="19" spans="1:17" ht="18" thickBot="1" x14ac:dyDescent="0.3">
      <c r="A19" s="41"/>
      <c r="B19" s="11"/>
      <c r="C19" s="41"/>
      <c r="D19" s="45"/>
      <c r="E19" s="41"/>
      <c r="F19" s="41"/>
      <c r="G19" s="46"/>
    </row>
    <row r="20" spans="1:17" x14ac:dyDescent="0.25">
      <c r="A20" s="45"/>
      <c r="B20" s="153"/>
      <c r="C20" s="143" t="s">
        <v>6</v>
      </c>
      <c r="D20" s="140" t="s">
        <v>1</v>
      </c>
      <c r="E20" s="142" t="s">
        <v>214</v>
      </c>
      <c r="F20" s="46"/>
      <c r="G20" s="1"/>
      <c r="H20"/>
      <c r="Q20" s="35"/>
    </row>
    <row r="21" spans="1:17" ht="26.25" customHeight="1" x14ac:dyDescent="0.25">
      <c r="A21" s="45"/>
      <c r="B21" s="154">
        <v>1</v>
      </c>
      <c r="C21" s="144" t="s">
        <v>133</v>
      </c>
      <c r="D21" s="81" t="s">
        <v>215</v>
      </c>
      <c r="E21" s="83" t="s">
        <v>63</v>
      </c>
      <c r="F21" s="46"/>
      <c r="G21" s="1"/>
      <c r="H21"/>
      <c r="Q21" s="35"/>
    </row>
    <row r="22" spans="1:17" ht="42" customHeight="1" x14ac:dyDescent="0.25">
      <c r="A22" s="45"/>
      <c r="B22" s="154">
        <v>2</v>
      </c>
      <c r="C22" s="144" t="s">
        <v>200</v>
      </c>
      <c r="D22" s="81" t="s">
        <v>25</v>
      </c>
      <c r="E22" s="83" t="s">
        <v>64</v>
      </c>
      <c r="F22" s="46"/>
      <c r="G22" s="1"/>
      <c r="H22"/>
      <c r="Q22" s="35"/>
    </row>
    <row r="23" spans="1:17" ht="62.25" customHeight="1" x14ac:dyDescent="0.25">
      <c r="A23" s="45"/>
      <c r="B23" s="154">
        <v>3</v>
      </c>
      <c r="C23" s="144" t="s">
        <v>134</v>
      </c>
      <c r="D23" s="81" t="s">
        <v>30</v>
      </c>
      <c r="E23" s="83" t="s">
        <v>63</v>
      </c>
      <c r="F23" s="46"/>
      <c r="G23" s="1"/>
      <c r="H23"/>
      <c r="Q23" s="35"/>
    </row>
    <row r="24" spans="1:17" ht="66" x14ac:dyDescent="0.25">
      <c r="A24" s="45"/>
      <c r="B24" s="154">
        <v>4</v>
      </c>
      <c r="C24" s="144" t="s">
        <v>135</v>
      </c>
      <c r="D24" s="81" t="s">
        <v>136</v>
      </c>
      <c r="E24" s="83" t="s">
        <v>65</v>
      </c>
      <c r="F24" s="46"/>
      <c r="G24" s="1"/>
      <c r="H24"/>
      <c r="Q24" s="35"/>
    </row>
    <row r="25" spans="1:17" ht="30" customHeight="1" x14ac:dyDescent="0.25">
      <c r="A25" s="45"/>
      <c r="B25" s="154">
        <v>5</v>
      </c>
      <c r="C25" s="145" t="s">
        <v>201</v>
      </c>
      <c r="D25" s="81" t="s">
        <v>35</v>
      </c>
      <c r="E25" s="83" t="s">
        <v>66</v>
      </c>
      <c r="F25" s="46"/>
      <c r="G25" s="1"/>
      <c r="H25"/>
      <c r="Q25" s="35"/>
    </row>
    <row r="26" spans="1:17" ht="25.5" customHeight="1" x14ac:dyDescent="0.25">
      <c r="A26" s="45"/>
      <c r="B26" s="154">
        <v>6</v>
      </c>
      <c r="C26" s="146" t="s">
        <v>141</v>
      </c>
      <c r="D26" s="84" t="s">
        <v>39</v>
      </c>
      <c r="E26" s="83" t="s">
        <v>87</v>
      </c>
      <c r="F26" s="46"/>
      <c r="G26" s="1"/>
      <c r="H26"/>
      <c r="Q26" s="35"/>
    </row>
    <row r="27" spans="1:17" ht="27" customHeight="1" x14ac:dyDescent="0.25">
      <c r="A27" s="45"/>
      <c r="B27" s="154">
        <v>7</v>
      </c>
      <c r="C27" s="144" t="s">
        <v>144</v>
      </c>
      <c r="D27" s="81" t="s">
        <v>145</v>
      </c>
      <c r="E27" s="83" t="s">
        <v>197</v>
      </c>
      <c r="F27" s="46"/>
      <c r="G27" s="1"/>
      <c r="H27"/>
      <c r="Q27" s="35"/>
    </row>
    <row r="28" spans="1:17" ht="36" customHeight="1" x14ac:dyDescent="0.25">
      <c r="A28" s="45"/>
      <c r="B28" s="154">
        <v>8</v>
      </c>
      <c r="C28" s="147" t="s">
        <v>148</v>
      </c>
      <c r="D28" s="81" t="s">
        <v>149</v>
      </c>
      <c r="E28" s="83" t="s">
        <v>197</v>
      </c>
      <c r="F28" s="47"/>
      <c r="G28" s="1"/>
      <c r="H28"/>
      <c r="Q28" s="35"/>
    </row>
    <row r="29" spans="1:17" ht="33" customHeight="1" x14ac:dyDescent="0.25">
      <c r="A29" s="47"/>
      <c r="B29" s="154">
        <v>9</v>
      </c>
      <c r="C29" s="148" t="s">
        <v>151</v>
      </c>
      <c r="D29" s="88" t="s">
        <v>152</v>
      </c>
      <c r="E29" s="83" t="s">
        <v>155</v>
      </c>
      <c r="F29" s="46"/>
      <c r="G29" s="1"/>
      <c r="H29"/>
      <c r="Q29" s="12"/>
    </row>
    <row r="30" spans="1:17" ht="27" customHeight="1" x14ac:dyDescent="0.25">
      <c r="A30" s="47"/>
      <c r="B30" s="154">
        <v>10</v>
      </c>
      <c r="C30" s="144" t="s">
        <v>157</v>
      </c>
      <c r="D30" s="81" t="s">
        <v>158</v>
      </c>
      <c r="E30" s="83" t="s">
        <v>156</v>
      </c>
      <c r="F30" s="46"/>
      <c r="G30" s="1"/>
      <c r="H30"/>
      <c r="Q30" s="12"/>
    </row>
    <row r="31" spans="1:17" ht="32.25" customHeight="1" x14ac:dyDescent="0.25">
      <c r="A31" s="45"/>
      <c r="B31" s="154">
        <v>11</v>
      </c>
      <c r="C31" s="146" t="s">
        <v>160</v>
      </c>
      <c r="D31" s="81" t="s">
        <v>206</v>
      </c>
      <c r="E31" s="83" t="s">
        <v>197</v>
      </c>
      <c r="F31" s="46"/>
      <c r="G31" s="1"/>
      <c r="H31"/>
      <c r="Q31" s="35"/>
    </row>
    <row r="32" spans="1:17" ht="25.5" customHeight="1" x14ac:dyDescent="0.25">
      <c r="A32" s="45"/>
      <c r="B32" s="154">
        <v>12</v>
      </c>
      <c r="C32" s="146" t="s">
        <v>163</v>
      </c>
      <c r="D32" s="84" t="s">
        <v>164</v>
      </c>
      <c r="E32" s="83" t="s">
        <v>67</v>
      </c>
      <c r="F32" s="46"/>
      <c r="G32" s="1"/>
      <c r="H32"/>
      <c r="Q32" s="35"/>
    </row>
    <row r="33" spans="1:18" ht="33.75" customHeight="1" x14ac:dyDescent="0.25">
      <c r="A33" s="45"/>
      <c r="B33" s="154">
        <v>13</v>
      </c>
      <c r="C33" s="146" t="s">
        <v>167</v>
      </c>
      <c r="D33" s="81" t="s">
        <v>55</v>
      </c>
      <c r="E33" s="83" t="s">
        <v>198</v>
      </c>
      <c r="F33" s="46"/>
      <c r="G33" s="1"/>
      <c r="H33"/>
      <c r="Q33" s="35"/>
    </row>
    <row r="34" spans="1:18" ht="33.75" customHeight="1" x14ac:dyDescent="0.25">
      <c r="A34" s="45"/>
      <c r="B34" s="154">
        <v>14</v>
      </c>
      <c r="C34" s="146" t="s">
        <v>170</v>
      </c>
      <c r="D34" s="81" t="s">
        <v>173</v>
      </c>
      <c r="E34" s="83" t="s">
        <v>68</v>
      </c>
      <c r="F34" s="46"/>
      <c r="G34" s="1"/>
      <c r="H34"/>
      <c r="Q34" s="35"/>
    </row>
    <row r="35" spans="1:18" ht="33.75" customHeight="1" x14ac:dyDescent="0.25">
      <c r="A35" s="45"/>
      <c r="B35" s="154">
        <v>15</v>
      </c>
      <c r="C35" s="149" t="s">
        <v>174</v>
      </c>
      <c r="D35" s="81" t="s">
        <v>175</v>
      </c>
      <c r="E35" s="83" t="s">
        <v>68</v>
      </c>
      <c r="F35" s="46"/>
      <c r="G35" s="1"/>
      <c r="H35"/>
      <c r="Q35" s="12"/>
    </row>
    <row r="36" spans="1:18" ht="35.25" customHeight="1" x14ac:dyDescent="0.25">
      <c r="A36" s="45"/>
      <c r="B36" s="154">
        <v>16</v>
      </c>
      <c r="C36" s="149" t="s">
        <v>176</v>
      </c>
      <c r="D36" s="81" t="s">
        <v>178</v>
      </c>
      <c r="E36" s="83" t="s">
        <v>69</v>
      </c>
      <c r="F36" s="46"/>
      <c r="G36" s="1"/>
      <c r="H36"/>
      <c r="Q36" s="12"/>
    </row>
    <row r="37" spans="1:18" ht="33.75" customHeight="1" x14ac:dyDescent="0.25">
      <c r="A37" s="45"/>
      <c r="B37" s="154">
        <v>17</v>
      </c>
      <c r="C37" s="146" t="s">
        <v>22</v>
      </c>
      <c r="D37" s="81" t="s">
        <v>47</v>
      </c>
      <c r="E37" s="83" t="s">
        <v>69</v>
      </c>
      <c r="F37" s="46"/>
      <c r="G37" s="1"/>
      <c r="H37"/>
      <c r="Q37" s="35"/>
    </row>
    <row r="38" spans="1:18" ht="37.5" customHeight="1" x14ac:dyDescent="0.25">
      <c r="A38" s="45"/>
      <c r="B38" s="154">
        <v>18</v>
      </c>
      <c r="C38" s="150" t="s">
        <v>84</v>
      </c>
      <c r="D38" s="88" t="s">
        <v>187</v>
      </c>
      <c r="E38" s="83" t="s">
        <v>70</v>
      </c>
      <c r="F38" s="46"/>
      <c r="G38" s="1"/>
      <c r="H38"/>
      <c r="Q38" s="35"/>
    </row>
    <row r="39" spans="1:18" ht="33" customHeight="1" x14ac:dyDescent="0.25">
      <c r="A39" s="45"/>
      <c r="B39" s="154">
        <v>19</v>
      </c>
      <c r="C39" s="151" t="s">
        <v>181</v>
      </c>
      <c r="D39" s="81" t="s">
        <v>183</v>
      </c>
      <c r="E39" s="83" t="s">
        <v>199</v>
      </c>
      <c r="F39" s="46"/>
      <c r="G39" s="1"/>
      <c r="H39"/>
      <c r="Q39" s="35"/>
    </row>
    <row r="40" spans="1:18" ht="28.5" customHeight="1" x14ac:dyDescent="0.25">
      <c r="A40" s="45"/>
      <c r="B40" s="154">
        <v>20</v>
      </c>
      <c r="C40" s="146" t="s">
        <v>186</v>
      </c>
      <c r="D40" s="81" t="s">
        <v>189</v>
      </c>
      <c r="E40" s="83" t="s">
        <v>71</v>
      </c>
      <c r="F40" s="46"/>
      <c r="G40" s="1"/>
      <c r="H40"/>
      <c r="Q40" s="35"/>
    </row>
    <row r="41" spans="1:18" ht="25.5" customHeight="1" x14ac:dyDescent="0.25">
      <c r="A41" s="45"/>
      <c r="B41" s="154">
        <v>21</v>
      </c>
      <c r="C41" s="144" t="s">
        <v>191</v>
      </c>
      <c r="D41" s="84" t="s">
        <v>192</v>
      </c>
      <c r="E41" s="83" t="s">
        <v>72</v>
      </c>
      <c r="F41" s="46"/>
      <c r="G41" s="1"/>
      <c r="H41"/>
      <c r="Q41" s="12"/>
    </row>
    <row r="42" spans="1:18" ht="36" customHeight="1" x14ac:dyDescent="0.25">
      <c r="A42" s="45"/>
      <c r="B42" s="154">
        <v>22</v>
      </c>
      <c r="C42" s="146" t="s">
        <v>196</v>
      </c>
      <c r="D42" s="81" t="s">
        <v>46</v>
      </c>
      <c r="E42" s="83" t="s">
        <v>73</v>
      </c>
      <c r="F42" s="46"/>
      <c r="G42" s="1"/>
      <c r="H42"/>
      <c r="Q42" s="35"/>
    </row>
    <row r="43" spans="1:18" ht="33" customHeight="1" x14ac:dyDescent="0.25">
      <c r="A43" s="45"/>
      <c r="B43" s="154">
        <v>23</v>
      </c>
      <c r="C43" s="146" t="s">
        <v>204</v>
      </c>
      <c r="D43" s="81" t="s">
        <v>46</v>
      </c>
      <c r="E43" s="83" t="s">
        <v>74</v>
      </c>
      <c r="F43" s="46"/>
      <c r="G43" s="1"/>
      <c r="H43"/>
      <c r="Q43" s="35"/>
    </row>
    <row r="44" spans="1:18" ht="45.75" customHeight="1" thickBot="1" x14ac:dyDescent="0.3">
      <c r="A44" s="45"/>
      <c r="B44" s="155">
        <v>24</v>
      </c>
      <c r="C44" s="152" t="s">
        <v>93</v>
      </c>
      <c r="D44" s="85" t="s">
        <v>221</v>
      </c>
      <c r="E44" s="87" t="s">
        <v>75</v>
      </c>
      <c r="F44" s="46"/>
      <c r="G44" s="1"/>
      <c r="H44"/>
      <c r="Q44" s="35"/>
    </row>
    <row r="45" spans="1:18" x14ac:dyDescent="0.25">
      <c r="A45" s="45"/>
      <c r="B45" s="89"/>
      <c r="C45" s="90"/>
      <c r="D45" s="179"/>
      <c r="F45" s="90"/>
      <c r="G45" s="46"/>
      <c r="R45" s="35"/>
    </row>
    <row r="46" spans="1:18" x14ac:dyDescent="0.25"/>
    <row r="47" spans="1:18" x14ac:dyDescent="0.25"/>
    <row r="48" spans="1:1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sheetData>
  <dataConsolidate/>
  <mergeCells count="2">
    <mergeCell ref="E10:E16"/>
    <mergeCell ref="B2:E2"/>
  </mergeCells>
  <phoneticPr fontId="9" type="noConversion"/>
  <conditionalFormatting sqref="G3:G19 F20:F27 G45:G65054 F29:F44">
    <cfRule type="cellIs" dxfId="108" priority="6" stopIfTrue="1" operator="equal">
      <formula>"Updated"</formula>
    </cfRule>
    <cfRule type="cellIs" dxfId="107" priority="7" stopIfTrue="1" operator="equal">
      <formula>"Updated"</formula>
    </cfRule>
  </conditionalFormatting>
  <conditionalFormatting sqref="D18">
    <cfRule type="cellIs" dxfId="106" priority="1" operator="equal">
      <formula>1</formula>
    </cfRule>
    <cfRule type="cellIs" dxfId="105" priority="2" operator="notEqual">
      <formula>1</formula>
    </cfRule>
  </conditionalFormatting>
  <dataValidations count="24">
    <dataValidation type="list" showInputMessage="1" showErrorMessage="1" sqref="D6">
      <formula1>Type</formula1>
    </dataValidation>
    <dataValidation type="list" allowBlank="1" showInputMessage="1" showErrorMessage="1" sqref="D7">
      <formula1>Status</formula1>
    </dataValidation>
    <dataValidation type="list" allowBlank="1" showInputMessage="1" showErrorMessage="1" sqref="D23">
      <formula1>Size</formula1>
    </dataValidation>
    <dataValidation type="list" allowBlank="1" showInputMessage="1" showErrorMessage="1" sqref="D24">
      <formula1>Range</formula1>
    </dataValidation>
    <dataValidation type="list" allowBlank="1" showInputMessage="1" showErrorMessage="1" sqref="D25">
      <formula1>Months</formula1>
    </dataValidation>
    <dataValidation type="list" allowBlank="1" showInputMessage="1" showErrorMessage="1" sqref="D26">
      <formula1>BusProc</formula1>
    </dataValidation>
    <dataValidation type="list" allowBlank="1" showInputMessage="1" showErrorMessage="1" sqref="D22">
      <formula1>PRocurement</formula1>
    </dataValidation>
    <dataValidation type="list" allowBlank="1" showInputMessage="1" showErrorMessage="1" sqref="D27">
      <formula1>ProjAlign</formula1>
    </dataValidation>
    <dataValidation type="list" allowBlank="1" showInputMessage="1" showErrorMessage="1" sqref="D28">
      <formula1>BusBen</formula1>
    </dataValidation>
    <dataValidation type="list" allowBlank="1" showInputMessage="1" showErrorMessage="1" sqref="D29">
      <formula1>ProjRel</formula1>
    </dataValidation>
    <dataValidation type="list" allowBlank="1" showInputMessage="1" showErrorMessage="1" sqref="D30">
      <formula1>ComPoint</formula1>
    </dataValidation>
    <dataValidation type="list" allowBlank="1" showInputMessage="1" showErrorMessage="1" sqref="D31">
      <formula1>Criteria4</formula1>
    </dataValidation>
    <dataValidation type="list" allowBlank="1" showInputMessage="1" showErrorMessage="1" sqref="D32">
      <formula1>Bidder</formula1>
    </dataValidation>
    <dataValidation type="list" allowBlank="1" showInputMessage="1" showErrorMessage="1" sqref="D42:D43 D37">
      <formula1>YesNo</formula1>
    </dataValidation>
    <dataValidation type="list" allowBlank="1" showInputMessage="1" showErrorMessage="1" sqref="D33">
      <formula1>Contract</formula1>
    </dataValidation>
    <dataValidation type="list" allowBlank="1" showInputMessage="1" showErrorMessage="1" sqref="D40">
      <formula1>Require</formula1>
    </dataValidation>
    <dataValidation type="list" allowBlank="1" showInputMessage="1" showErrorMessage="1" sqref="D39">
      <formula1>Customer</formula1>
    </dataValidation>
    <dataValidation type="list" allowBlank="1" showInputMessage="1" showErrorMessage="1" sqref="D44">
      <formula1>Integration</formula1>
    </dataValidation>
    <dataValidation type="list" allowBlank="1" showInputMessage="1" showErrorMessage="1" sqref="D38">
      <formula1>ManReq</formula1>
    </dataValidation>
    <dataValidation type="list" allowBlank="1" showInputMessage="1" showErrorMessage="1" sqref="D41">
      <formula1>ProjReq2</formula1>
    </dataValidation>
    <dataValidation type="list" allowBlank="1" showInputMessage="1" showErrorMessage="1" sqref="D21">
      <formula1>Dollars</formula1>
    </dataValidation>
    <dataValidation type="list" allowBlank="1" showInputMessage="1" showErrorMessage="1" sqref="D34">
      <formula1>Criteria3</formula1>
    </dataValidation>
    <dataValidation type="list" allowBlank="1" showInputMessage="1" showErrorMessage="1" sqref="D35">
      <formula1>Team</formula1>
    </dataValidation>
    <dataValidation type="list" allowBlank="1" showInputMessage="1" showErrorMessage="1" sqref="D36">
      <formula1>Knowledge</formula1>
    </dataValidation>
  </dataValidations>
  <pageMargins left="0.75" right="0.75" top="1" bottom="1" header="0.5" footer="0.5"/>
  <pageSetup scale="19" fitToHeight="1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8"/>
  <sheetViews>
    <sheetView zoomScale="115" zoomScaleNormal="115" workbookViewId="0"/>
  </sheetViews>
  <sheetFormatPr defaultColWidth="9.21875" defaultRowHeight="13.5" customHeight="1" x14ac:dyDescent="0.25"/>
  <cols>
    <col min="1" max="1" width="2.77734375" style="98" customWidth="1"/>
    <col min="2" max="2" width="152.44140625" style="98" bestFit="1" customWidth="1"/>
    <col min="3" max="3" width="9.21875" style="98"/>
    <col min="4" max="4" width="10.5546875" style="98" customWidth="1"/>
    <col min="5" max="5" width="13.77734375" style="98" customWidth="1"/>
    <col min="6" max="16384" width="9.21875" style="98"/>
  </cols>
  <sheetData>
    <row r="1" spans="1:11" ht="13.5" customHeight="1" thickBot="1" x14ac:dyDescent="0.3">
      <c r="A1" s="48"/>
    </row>
    <row r="2" spans="1:11" ht="13.5" customHeight="1" thickBot="1" x14ac:dyDescent="0.3">
      <c r="B2" s="112" t="s">
        <v>95</v>
      </c>
      <c r="C2" s="112" t="s">
        <v>8</v>
      </c>
    </row>
    <row r="3" spans="1:11" ht="13.5" customHeight="1" x14ac:dyDescent="0.25">
      <c r="B3" s="96" t="s">
        <v>215</v>
      </c>
      <c r="C3" s="114">
        <v>1</v>
      </c>
    </row>
    <row r="4" spans="1:11" ht="13.5" customHeight="1" x14ac:dyDescent="0.25">
      <c r="B4" s="95" t="s">
        <v>216</v>
      </c>
      <c r="C4" s="95">
        <v>2</v>
      </c>
    </row>
    <row r="5" spans="1:11" ht="13.5" customHeight="1" x14ac:dyDescent="0.25">
      <c r="B5" s="95" t="s">
        <v>217</v>
      </c>
      <c r="C5" s="95">
        <v>3</v>
      </c>
    </row>
    <row r="6" spans="1:11" ht="13.5" customHeight="1" x14ac:dyDescent="0.25">
      <c r="B6" s="95" t="s">
        <v>218</v>
      </c>
      <c r="C6" s="95">
        <v>4</v>
      </c>
    </row>
    <row r="7" spans="1:11" ht="13.5" customHeight="1" thickBot="1" x14ac:dyDescent="0.3">
      <c r="B7" s="113" t="s">
        <v>219</v>
      </c>
      <c r="C7" s="113">
        <v>5</v>
      </c>
    </row>
    <row r="8" spans="1:11" ht="13.5" customHeight="1" thickBot="1" x14ac:dyDescent="0.3">
      <c r="K8" s="48"/>
    </row>
    <row r="9" spans="1:11" ht="13.5" customHeight="1" x14ac:dyDescent="0.25">
      <c r="B9" s="115" t="s">
        <v>76</v>
      </c>
      <c r="C9" s="118"/>
    </row>
    <row r="10" spans="1:11" ht="13.5" customHeight="1" x14ac:dyDescent="0.25">
      <c r="B10" s="116" t="s">
        <v>25</v>
      </c>
      <c r="C10" s="119">
        <v>1</v>
      </c>
    </row>
    <row r="11" spans="1:11" ht="13.5" customHeight="1" x14ac:dyDescent="0.25">
      <c r="B11" s="116" t="s">
        <v>26</v>
      </c>
      <c r="C11" s="95">
        <v>2</v>
      </c>
    </row>
    <row r="12" spans="1:11" ht="13.5" customHeight="1" x14ac:dyDescent="0.25">
      <c r="B12" s="116" t="s">
        <v>27</v>
      </c>
      <c r="C12" s="95">
        <v>3</v>
      </c>
    </row>
    <row r="13" spans="1:11" ht="13.5" customHeight="1" x14ac:dyDescent="0.25">
      <c r="B13" s="116" t="s">
        <v>28</v>
      </c>
      <c r="C13" s="95">
        <v>4</v>
      </c>
    </row>
    <row r="14" spans="1:11" ht="13.5" customHeight="1" thickBot="1" x14ac:dyDescent="0.3">
      <c r="B14" s="117" t="s">
        <v>29</v>
      </c>
      <c r="C14" s="113">
        <v>5</v>
      </c>
    </row>
    <row r="15" spans="1:11" ht="13.5" customHeight="1" thickBot="1" x14ac:dyDescent="0.3"/>
    <row r="16" spans="1:11" ht="13.5" customHeight="1" thickBot="1" x14ac:dyDescent="0.3">
      <c r="B16" s="120" t="s">
        <v>96</v>
      </c>
      <c r="C16" s="100"/>
    </row>
    <row r="17" spans="2:3" ht="13.5" customHeight="1" x14ac:dyDescent="0.25">
      <c r="B17" s="96" t="s">
        <v>30</v>
      </c>
      <c r="C17" s="96">
        <v>1</v>
      </c>
    </row>
    <row r="18" spans="2:3" ht="13.5" customHeight="1" x14ac:dyDescent="0.25">
      <c r="B18" s="95" t="s">
        <v>31</v>
      </c>
      <c r="C18" s="95">
        <v>3</v>
      </c>
    </row>
    <row r="19" spans="2:3" ht="13.5" customHeight="1" thickBot="1" x14ac:dyDescent="0.3">
      <c r="B19" s="113" t="s">
        <v>32</v>
      </c>
      <c r="C19" s="113">
        <v>5</v>
      </c>
    </row>
    <row r="20" spans="2:3" ht="13.5" customHeight="1" thickBot="1" x14ac:dyDescent="0.3"/>
    <row r="21" spans="2:3" ht="13.5" customHeight="1" thickBot="1" x14ac:dyDescent="0.3">
      <c r="B21" s="120" t="s">
        <v>97</v>
      </c>
      <c r="C21" s="100"/>
    </row>
    <row r="22" spans="2:3" ht="13.5" customHeight="1" x14ac:dyDescent="0.25">
      <c r="B22" s="96" t="s">
        <v>136</v>
      </c>
      <c r="C22" s="96">
        <v>1</v>
      </c>
    </row>
    <row r="23" spans="2:3" ht="13.5" customHeight="1" x14ac:dyDescent="0.25">
      <c r="B23" s="110" t="s">
        <v>137</v>
      </c>
      <c r="C23" s="95">
        <v>2</v>
      </c>
    </row>
    <row r="24" spans="2:3" ht="13.5" customHeight="1" x14ac:dyDescent="0.25">
      <c r="B24" s="110" t="s">
        <v>138</v>
      </c>
      <c r="C24" s="95">
        <v>3</v>
      </c>
    </row>
    <row r="25" spans="2:3" ht="13.5" customHeight="1" x14ac:dyDescent="0.25">
      <c r="B25" s="110" t="s">
        <v>139</v>
      </c>
      <c r="C25" s="95">
        <v>4</v>
      </c>
    </row>
    <row r="26" spans="2:3" ht="13.5" customHeight="1" thickBot="1" x14ac:dyDescent="0.3">
      <c r="B26" s="121" t="s">
        <v>140</v>
      </c>
      <c r="C26" s="113">
        <v>5</v>
      </c>
    </row>
    <row r="27" spans="2:3" ht="13.5" customHeight="1" thickBot="1" x14ac:dyDescent="0.3"/>
    <row r="28" spans="2:3" ht="13.5" customHeight="1" thickBot="1" x14ac:dyDescent="0.3">
      <c r="B28" s="120" t="s">
        <v>98</v>
      </c>
      <c r="C28" s="100"/>
    </row>
    <row r="29" spans="2:3" ht="13.5" customHeight="1" x14ac:dyDescent="0.25">
      <c r="B29" s="96" t="s">
        <v>33</v>
      </c>
      <c r="C29" s="96">
        <v>1</v>
      </c>
    </row>
    <row r="30" spans="2:3" ht="13.5" customHeight="1" x14ac:dyDescent="0.25">
      <c r="B30" s="95" t="s">
        <v>34</v>
      </c>
      <c r="C30" s="95">
        <v>2</v>
      </c>
    </row>
    <row r="31" spans="2:3" ht="13.5" customHeight="1" x14ac:dyDescent="0.25">
      <c r="B31" s="95" t="s">
        <v>78</v>
      </c>
      <c r="C31" s="95">
        <v>3</v>
      </c>
    </row>
    <row r="32" spans="2:3" ht="13.5" customHeight="1" x14ac:dyDescent="0.25">
      <c r="B32" s="95" t="s">
        <v>35</v>
      </c>
      <c r="C32" s="95">
        <v>4</v>
      </c>
    </row>
    <row r="33" spans="2:10" ht="13.5" customHeight="1" thickBot="1" x14ac:dyDescent="0.3">
      <c r="B33" s="113" t="s">
        <v>36</v>
      </c>
      <c r="C33" s="113">
        <v>5</v>
      </c>
    </row>
    <row r="34" spans="2:10" ht="13.5" customHeight="1" thickBot="1" x14ac:dyDescent="0.3"/>
    <row r="35" spans="2:10" ht="13.5" customHeight="1" thickBot="1" x14ac:dyDescent="0.3">
      <c r="B35" s="120" t="s">
        <v>100</v>
      </c>
      <c r="C35" s="100"/>
    </row>
    <row r="36" spans="2:10" ht="13.5" customHeight="1" x14ac:dyDescent="0.25">
      <c r="B36" s="96" t="s">
        <v>142</v>
      </c>
      <c r="C36" s="96">
        <v>1</v>
      </c>
    </row>
    <row r="37" spans="2:10" ht="13.5" customHeight="1" x14ac:dyDescent="0.25">
      <c r="B37" s="95" t="s">
        <v>143</v>
      </c>
      <c r="C37" s="95">
        <v>2</v>
      </c>
    </row>
    <row r="38" spans="2:10" ht="13.5" customHeight="1" x14ac:dyDescent="0.25">
      <c r="B38" s="95" t="s">
        <v>37</v>
      </c>
      <c r="C38" s="95">
        <v>3</v>
      </c>
      <c r="F38" s="102"/>
    </row>
    <row r="39" spans="2:10" ht="13.5" customHeight="1" x14ac:dyDescent="0.25">
      <c r="B39" s="95" t="s">
        <v>38</v>
      </c>
      <c r="C39" s="95">
        <v>4</v>
      </c>
      <c r="E39" s="1"/>
      <c r="F39" s="102"/>
      <c r="G39" s="102"/>
      <c r="H39" s="102"/>
      <c r="I39" s="102"/>
      <c r="J39" s="102"/>
    </row>
    <row r="40" spans="2:10" ht="13.5" customHeight="1" thickBot="1" x14ac:dyDescent="0.3">
      <c r="B40" s="113" t="s">
        <v>39</v>
      </c>
      <c r="C40" s="113">
        <v>5</v>
      </c>
      <c r="E40" s="1"/>
      <c r="F40" s="102"/>
      <c r="G40" s="102"/>
      <c r="H40" s="102"/>
      <c r="I40" s="102"/>
      <c r="J40" s="102"/>
    </row>
    <row r="41" spans="2:10" ht="13.5" customHeight="1" thickBot="1" x14ac:dyDescent="0.3"/>
    <row r="42" spans="2:10" ht="13.5" customHeight="1" thickBot="1" x14ac:dyDescent="0.3">
      <c r="B42" s="122" t="s">
        <v>101</v>
      </c>
      <c r="C42" s="100"/>
    </row>
    <row r="43" spans="2:10" ht="13.5" customHeight="1" x14ac:dyDescent="0.25">
      <c r="B43" s="96" t="s">
        <v>40</v>
      </c>
      <c r="C43" s="96">
        <v>1</v>
      </c>
    </row>
    <row r="44" spans="2:10" ht="13.5" customHeight="1" x14ac:dyDescent="0.25">
      <c r="B44" s="95" t="s">
        <v>41</v>
      </c>
      <c r="C44" s="95">
        <v>3</v>
      </c>
    </row>
    <row r="45" spans="2:10" ht="13.5" customHeight="1" thickBot="1" x14ac:dyDescent="0.3">
      <c r="B45" s="113" t="s">
        <v>42</v>
      </c>
      <c r="C45" s="113">
        <v>5</v>
      </c>
    </row>
    <row r="46" spans="2:10" ht="13.5" customHeight="1" thickBot="1" x14ac:dyDescent="0.3"/>
    <row r="47" spans="2:10" ht="13.5" customHeight="1" thickBot="1" x14ac:dyDescent="0.3">
      <c r="B47" s="97" t="s">
        <v>110</v>
      </c>
      <c r="C47" s="112"/>
    </row>
    <row r="48" spans="2:10" ht="13.5" customHeight="1" x14ac:dyDescent="0.25">
      <c r="B48" s="101" t="s">
        <v>43</v>
      </c>
      <c r="C48" s="101">
        <v>1</v>
      </c>
    </row>
    <row r="49" spans="2:10" ht="13.5" customHeight="1" x14ac:dyDescent="0.25">
      <c r="B49" s="101" t="s">
        <v>44</v>
      </c>
      <c r="C49" s="101">
        <v>3</v>
      </c>
    </row>
    <row r="50" spans="2:10" ht="13.5" customHeight="1" thickBot="1" x14ac:dyDescent="0.3">
      <c r="B50" s="123" t="s">
        <v>45</v>
      </c>
      <c r="C50" s="123">
        <v>5</v>
      </c>
    </row>
    <row r="51" spans="2:10" ht="13.5" customHeight="1" thickBot="1" x14ac:dyDescent="0.3"/>
    <row r="52" spans="2:10" ht="13.5" customHeight="1" thickBot="1" x14ac:dyDescent="0.3">
      <c r="B52" s="124" t="s">
        <v>99</v>
      </c>
      <c r="C52" s="118"/>
      <c r="J52" s="41"/>
    </row>
    <row r="53" spans="2:10" ht="13.5" customHeight="1" x14ac:dyDescent="0.25">
      <c r="B53" s="125" t="s">
        <v>47</v>
      </c>
      <c r="C53" s="101">
        <v>5</v>
      </c>
      <c r="J53" s="41"/>
    </row>
    <row r="54" spans="2:10" ht="13.5" customHeight="1" thickBot="1" x14ac:dyDescent="0.3">
      <c r="B54" s="126" t="s">
        <v>46</v>
      </c>
      <c r="C54" s="123">
        <v>1</v>
      </c>
    </row>
    <row r="55" spans="2:10" ht="13.5" customHeight="1" thickBot="1" x14ac:dyDescent="0.3"/>
    <row r="56" spans="2:10" ht="13.5" customHeight="1" thickBot="1" x14ac:dyDescent="0.3">
      <c r="B56" s="124" t="s">
        <v>103</v>
      </c>
      <c r="C56" s="122"/>
    </row>
    <row r="57" spans="2:10" ht="13.5" customHeight="1" x14ac:dyDescent="0.25">
      <c r="B57" s="101" t="s">
        <v>145</v>
      </c>
      <c r="C57" s="101">
        <v>1</v>
      </c>
    </row>
    <row r="58" spans="2:10" ht="13.5" customHeight="1" x14ac:dyDescent="0.25">
      <c r="B58" s="101" t="s">
        <v>146</v>
      </c>
      <c r="C58" s="101">
        <v>3</v>
      </c>
    </row>
    <row r="59" spans="2:10" ht="13.5" customHeight="1" thickBot="1" x14ac:dyDescent="0.3">
      <c r="B59" s="123" t="s">
        <v>147</v>
      </c>
      <c r="C59" s="123">
        <v>5</v>
      </c>
    </row>
    <row r="60" spans="2:10" ht="13.5" customHeight="1" thickBot="1" x14ac:dyDescent="0.3"/>
    <row r="61" spans="2:10" ht="13.5" customHeight="1" thickBot="1" x14ac:dyDescent="0.3">
      <c r="B61" s="124" t="s">
        <v>104</v>
      </c>
      <c r="C61" s="122"/>
    </row>
    <row r="62" spans="2:10" ht="13.5" customHeight="1" x14ac:dyDescent="0.25">
      <c r="B62" s="101" t="s">
        <v>149</v>
      </c>
      <c r="C62" s="101">
        <v>1</v>
      </c>
    </row>
    <row r="63" spans="2:10" ht="13.5" customHeight="1" x14ac:dyDescent="0.25">
      <c r="B63" s="101" t="s">
        <v>220</v>
      </c>
      <c r="C63" s="101">
        <v>3</v>
      </c>
    </row>
    <row r="64" spans="2:10" ht="13.5" customHeight="1" thickBot="1" x14ac:dyDescent="0.3">
      <c r="B64" s="123" t="s">
        <v>150</v>
      </c>
      <c r="C64" s="123">
        <v>5</v>
      </c>
    </row>
    <row r="65" spans="2:10" ht="13.5" customHeight="1" thickBot="1" x14ac:dyDescent="0.3"/>
    <row r="66" spans="2:10" ht="13.5" customHeight="1" thickBot="1" x14ac:dyDescent="0.3">
      <c r="B66" s="124" t="s">
        <v>105</v>
      </c>
      <c r="C66" s="122"/>
    </row>
    <row r="67" spans="2:10" ht="13.5" customHeight="1" x14ac:dyDescent="0.25">
      <c r="B67" s="101" t="s">
        <v>152</v>
      </c>
      <c r="C67" s="101">
        <v>1</v>
      </c>
    </row>
    <row r="68" spans="2:10" ht="13.5" customHeight="1" x14ac:dyDescent="0.25">
      <c r="B68" s="101" t="s">
        <v>153</v>
      </c>
      <c r="C68" s="101">
        <v>3</v>
      </c>
    </row>
    <row r="69" spans="2:10" ht="13.5" customHeight="1" thickBot="1" x14ac:dyDescent="0.3">
      <c r="B69" s="123" t="s">
        <v>154</v>
      </c>
      <c r="C69" s="123">
        <v>5</v>
      </c>
    </row>
    <row r="70" spans="2:10" ht="13.5" customHeight="1" thickBot="1" x14ac:dyDescent="0.3"/>
    <row r="71" spans="2:10" ht="13.5" customHeight="1" thickBot="1" x14ac:dyDescent="0.3">
      <c r="B71" s="124" t="s">
        <v>106</v>
      </c>
      <c r="C71" s="122"/>
    </row>
    <row r="72" spans="2:10" ht="13.5" customHeight="1" x14ac:dyDescent="0.25">
      <c r="B72" s="101" t="s">
        <v>158</v>
      </c>
      <c r="C72" s="101">
        <v>1</v>
      </c>
    </row>
    <row r="73" spans="2:10" ht="13.5" customHeight="1" x14ac:dyDescent="0.25">
      <c r="B73" s="101" t="s">
        <v>159</v>
      </c>
      <c r="C73" s="101">
        <v>3</v>
      </c>
    </row>
    <row r="74" spans="2:10" ht="13.5" customHeight="1" thickBot="1" x14ac:dyDescent="0.3">
      <c r="B74" s="123" t="s">
        <v>208</v>
      </c>
      <c r="C74" s="123">
        <v>5</v>
      </c>
    </row>
    <row r="75" spans="2:10" ht="13.5" customHeight="1" thickBot="1" x14ac:dyDescent="0.3"/>
    <row r="76" spans="2:10" ht="13.5" customHeight="1" thickBot="1" x14ac:dyDescent="0.3">
      <c r="B76" s="124" t="s">
        <v>114</v>
      </c>
      <c r="C76" s="122"/>
    </row>
    <row r="77" spans="2:10" ht="13.5" customHeight="1" x14ac:dyDescent="0.25">
      <c r="B77" s="177" t="s">
        <v>206</v>
      </c>
      <c r="C77" s="101">
        <v>1</v>
      </c>
      <c r="E77" s="102"/>
      <c r="F77" s="102"/>
      <c r="I77" s="102"/>
    </row>
    <row r="78" spans="2:10" ht="13.5" customHeight="1" x14ac:dyDescent="0.25">
      <c r="B78" s="101" t="s">
        <v>162</v>
      </c>
      <c r="C78" s="101">
        <v>2</v>
      </c>
      <c r="E78" s="102"/>
      <c r="F78" s="102"/>
      <c r="I78" s="102"/>
    </row>
    <row r="79" spans="2:10" ht="13.5" customHeight="1" x14ac:dyDescent="0.25">
      <c r="B79" s="101" t="s">
        <v>161</v>
      </c>
      <c r="C79" s="101">
        <v>3</v>
      </c>
      <c r="E79" s="102"/>
      <c r="F79" s="102"/>
      <c r="I79" s="102"/>
    </row>
    <row r="80" spans="2:10" ht="13.5" customHeight="1" x14ac:dyDescent="0.25">
      <c r="B80" s="101" t="s">
        <v>205</v>
      </c>
      <c r="C80" s="101">
        <v>4</v>
      </c>
      <c r="E80" s="102"/>
      <c r="F80" s="102"/>
      <c r="G80" s="102"/>
      <c r="I80" s="102"/>
      <c r="J80" s="102"/>
    </row>
    <row r="81" spans="2:10" ht="13.5" customHeight="1" thickBot="1" x14ac:dyDescent="0.3">
      <c r="B81" s="123" t="s">
        <v>209</v>
      </c>
      <c r="C81" s="123">
        <v>5</v>
      </c>
      <c r="E81" s="102"/>
      <c r="F81" s="102"/>
      <c r="G81" s="102"/>
      <c r="H81" s="102"/>
      <c r="I81" s="102"/>
      <c r="J81" s="102"/>
    </row>
    <row r="82" spans="2:10" ht="13.5" customHeight="1" thickBot="1" x14ac:dyDescent="0.3"/>
    <row r="83" spans="2:10" ht="13.5" customHeight="1" thickBot="1" x14ac:dyDescent="0.3">
      <c r="B83" s="124" t="s">
        <v>107</v>
      </c>
      <c r="C83" s="122"/>
    </row>
    <row r="84" spans="2:10" ht="13.5" customHeight="1" x14ac:dyDescent="0.25">
      <c r="B84" s="101" t="s">
        <v>122</v>
      </c>
      <c r="C84" s="101">
        <v>1</v>
      </c>
      <c r="D84" s="103"/>
    </row>
    <row r="85" spans="2:10" ht="13.5" customHeight="1" x14ac:dyDescent="0.25">
      <c r="B85" s="101" t="s">
        <v>123</v>
      </c>
      <c r="C85" s="101">
        <v>3</v>
      </c>
      <c r="D85" s="103"/>
    </row>
    <row r="86" spans="2:10" ht="13.5" customHeight="1" thickBot="1" x14ac:dyDescent="0.3">
      <c r="B86" s="123" t="s">
        <v>124</v>
      </c>
      <c r="C86" s="123">
        <v>5</v>
      </c>
      <c r="D86" s="103"/>
    </row>
    <row r="87" spans="2:10" ht="13.5" customHeight="1" thickBot="1" x14ac:dyDescent="0.3"/>
    <row r="88" spans="2:10" ht="13.5" customHeight="1" thickBot="1" x14ac:dyDescent="0.3">
      <c r="B88" s="124" t="s">
        <v>108</v>
      </c>
      <c r="C88" s="122"/>
    </row>
    <row r="89" spans="2:10" ht="13.5" customHeight="1" x14ac:dyDescent="0.25">
      <c r="B89" s="101" t="s">
        <v>164</v>
      </c>
      <c r="C89" s="101">
        <v>1</v>
      </c>
    </row>
    <row r="90" spans="2:10" ht="13.5" customHeight="1" x14ac:dyDescent="0.25">
      <c r="B90" s="101" t="s">
        <v>165</v>
      </c>
      <c r="C90" s="101">
        <v>3</v>
      </c>
    </row>
    <row r="91" spans="2:10" ht="13.5" customHeight="1" thickBot="1" x14ac:dyDescent="0.3">
      <c r="B91" s="123" t="s">
        <v>166</v>
      </c>
      <c r="C91" s="123">
        <v>5</v>
      </c>
    </row>
    <row r="92" spans="2:10" ht="13.5" customHeight="1" thickBot="1" x14ac:dyDescent="0.3"/>
    <row r="93" spans="2:10" ht="13.5" customHeight="1" thickBot="1" x14ac:dyDescent="0.3">
      <c r="B93" s="124" t="s">
        <v>109</v>
      </c>
      <c r="C93" s="122"/>
    </row>
    <row r="94" spans="2:10" ht="13.5" customHeight="1" x14ac:dyDescent="0.25">
      <c r="B94" s="101" t="s">
        <v>48</v>
      </c>
      <c r="C94" s="101">
        <v>1</v>
      </c>
    </row>
    <row r="95" spans="2:10" ht="13.5" customHeight="1" x14ac:dyDescent="0.25">
      <c r="B95" s="101" t="s">
        <v>49</v>
      </c>
      <c r="C95" s="101">
        <v>3</v>
      </c>
    </row>
    <row r="96" spans="2:10" ht="13.5" customHeight="1" thickBot="1" x14ac:dyDescent="0.3">
      <c r="B96" s="123" t="s">
        <v>50</v>
      </c>
      <c r="C96" s="123">
        <v>5</v>
      </c>
    </row>
    <row r="97" spans="2:5" ht="13.5" customHeight="1" thickBot="1" x14ac:dyDescent="0.3">
      <c r="E97" s="42"/>
    </row>
    <row r="98" spans="2:5" ht="13.5" customHeight="1" thickBot="1" x14ac:dyDescent="0.3">
      <c r="B98" s="99" t="s">
        <v>111</v>
      </c>
      <c r="C98" s="99"/>
      <c r="E98" s="42"/>
    </row>
    <row r="99" spans="2:5" ht="13.5" customHeight="1" x14ac:dyDescent="0.25">
      <c r="B99" s="101" t="s">
        <v>51</v>
      </c>
      <c r="C99" s="101">
        <v>1</v>
      </c>
    </row>
    <row r="100" spans="2:5" ht="13.5" customHeight="1" x14ac:dyDescent="0.25">
      <c r="B100" s="101" t="s">
        <v>52</v>
      </c>
      <c r="C100" s="101">
        <v>2</v>
      </c>
    </row>
    <row r="101" spans="2:5" ht="13.5" customHeight="1" x14ac:dyDescent="0.25">
      <c r="B101" s="101" t="s">
        <v>53</v>
      </c>
      <c r="C101" s="101">
        <v>4</v>
      </c>
    </row>
    <row r="102" spans="2:5" ht="13.5" customHeight="1" x14ac:dyDescent="0.25">
      <c r="B102" s="101" t="s">
        <v>54</v>
      </c>
      <c r="C102" s="101">
        <v>5</v>
      </c>
    </row>
    <row r="103" spans="2:5" ht="13.5" customHeight="1" thickBot="1" x14ac:dyDescent="0.3"/>
    <row r="104" spans="2:5" ht="13.5" customHeight="1" thickBot="1" x14ac:dyDescent="0.3">
      <c r="B104" s="124" t="s">
        <v>112</v>
      </c>
      <c r="C104" s="122"/>
    </row>
    <row r="105" spans="2:5" ht="13.5" customHeight="1" x14ac:dyDescent="0.25">
      <c r="B105" s="101" t="s">
        <v>55</v>
      </c>
      <c r="C105" s="101">
        <v>1</v>
      </c>
    </row>
    <row r="106" spans="2:5" ht="13.5" customHeight="1" x14ac:dyDescent="0.25">
      <c r="B106" s="101" t="s">
        <v>168</v>
      </c>
      <c r="C106" s="101">
        <v>3</v>
      </c>
    </row>
    <row r="107" spans="2:5" ht="13.5" customHeight="1" thickBot="1" x14ac:dyDescent="0.3">
      <c r="B107" s="123" t="s">
        <v>169</v>
      </c>
      <c r="C107" s="123">
        <v>5</v>
      </c>
    </row>
    <row r="108" spans="2:5" ht="13.5" customHeight="1" thickBot="1" x14ac:dyDescent="0.3"/>
    <row r="109" spans="2:5" ht="13.5" customHeight="1" thickBot="1" x14ac:dyDescent="0.3">
      <c r="B109" s="124" t="s">
        <v>113</v>
      </c>
      <c r="C109" s="122"/>
    </row>
    <row r="110" spans="2:5" ht="13.5" customHeight="1" x14ac:dyDescent="0.25">
      <c r="B110" s="101" t="s">
        <v>188</v>
      </c>
      <c r="C110" s="101">
        <v>1</v>
      </c>
    </row>
    <row r="111" spans="2:5" ht="13.5" customHeight="1" x14ac:dyDescent="0.25">
      <c r="B111" s="101" t="s">
        <v>190</v>
      </c>
      <c r="C111" s="101">
        <v>3</v>
      </c>
    </row>
    <row r="112" spans="2:5" ht="13.5" customHeight="1" thickBot="1" x14ac:dyDescent="0.3">
      <c r="B112" s="123" t="s">
        <v>189</v>
      </c>
      <c r="C112" s="123">
        <v>5</v>
      </c>
    </row>
    <row r="113" spans="2:3" ht="13.5" customHeight="1" thickBot="1" x14ac:dyDescent="0.3"/>
    <row r="114" spans="2:3" ht="13.5" customHeight="1" thickBot="1" x14ac:dyDescent="0.3">
      <c r="B114" s="124" t="s">
        <v>115</v>
      </c>
      <c r="C114" s="122"/>
    </row>
    <row r="115" spans="2:3" ht="13.5" customHeight="1" x14ac:dyDescent="0.25">
      <c r="B115" s="101" t="s">
        <v>171</v>
      </c>
      <c r="C115" s="101">
        <v>1</v>
      </c>
    </row>
    <row r="116" spans="2:3" ht="13.5" customHeight="1" x14ac:dyDescent="0.25">
      <c r="B116" s="101" t="s">
        <v>172</v>
      </c>
      <c r="C116" s="101">
        <v>3</v>
      </c>
    </row>
    <row r="117" spans="2:3" ht="13.5" customHeight="1" thickBot="1" x14ac:dyDescent="0.3">
      <c r="B117" s="123" t="s">
        <v>173</v>
      </c>
      <c r="C117" s="123">
        <v>5</v>
      </c>
    </row>
    <row r="118" spans="2:3" ht="13.5" customHeight="1" thickBot="1" x14ac:dyDescent="0.3"/>
    <row r="119" spans="2:3" ht="13.5" customHeight="1" thickBot="1" x14ac:dyDescent="0.3">
      <c r="B119" s="124" t="s">
        <v>116</v>
      </c>
      <c r="C119" s="122"/>
    </row>
    <row r="120" spans="2:3" ht="13.5" customHeight="1" x14ac:dyDescent="0.25">
      <c r="B120" s="101" t="s">
        <v>79</v>
      </c>
      <c r="C120" s="101">
        <v>1</v>
      </c>
    </row>
    <row r="121" spans="2:3" ht="13.5" customHeight="1" x14ac:dyDescent="0.25">
      <c r="B121" s="101" t="s">
        <v>175</v>
      </c>
      <c r="C121" s="101">
        <v>3</v>
      </c>
    </row>
    <row r="122" spans="2:3" ht="13.5" customHeight="1" thickBot="1" x14ac:dyDescent="0.3">
      <c r="B122" s="123" t="s">
        <v>80</v>
      </c>
      <c r="C122" s="123">
        <v>5</v>
      </c>
    </row>
    <row r="123" spans="2:3" ht="13.5" customHeight="1" thickBot="1" x14ac:dyDescent="0.3">
      <c r="B123" s="111"/>
      <c r="C123" s="111"/>
    </row>
    <row r="124" spans="2:3" ht="13.5" customHeight="1" thickBot="1" x14ac:dyDescent="0.3">
      <c r="B124" s="124" t="s">
        <v>177</v>
      </c>
      <c r="C124" s="122"/>
    </row>
    <row r="125" spans="2:3" ht="13.5" customHeight="1" x14ac:dyDescent="0.25">
      <c r="B125" s="101" t="s">
        <v>178</v>
      </c>
      <c r="C125" s="101">
        <v>1</v>
      </c>
    </row>
    <row r="126" spans="2:3" ht="13.5" customHeight="1" x14ac:dyDescent="0.25">
      <c r="B126" s="101" t="s">
        <v>179</v>
      </c>
      <c r="C126" s="101">
        <v>3</v>
      </c>
    </row>
    <row r="127" spans="2:3" ht="13.5" customHeight="1" thickBot="1" x14ac:dyDescent="0.3">
      <c r="B127" s="123" t="s">
        <v>180</v>
      </c>
      <c r="C127" s="123">
        <v>5</v>
      </c>
    </row>
    <row r="128" spans="2:3" ht="13.5" customHeight="1" thickBot="1" x14ac:dyDescent="0.3">
      <c r="B128" s="104"/>
    </row>
    <row r="129" spans="2:9" ht="13.5" customHeight="1" thickBot="1" x14ac:dyDescent="0.3">
      <c r="B129" s="124" t="s">
        <v>117</v>
      </c>
      <c r="C129" s="122"/>
    </row>
    <row r="130" spans="2:9" ht="13.5" customHeight="1" x14ac:dyDescent="0.25">
      <c r="B130" s="101" t="s">
        <v>187</v>
      </c>
      <c r="C130" s="101">
        <v>1</v>
      </c>
    </row>
    <row r="131" spans="2:9" ht="13.5" customHeight="1" x14ac:dyDescent="0.25">
      <c r="B131" s="101" t="s">
        <v>90</v>
      </c>
      <c r="C131" s="101">
        <v>3</v>
      </c>
      <c r="E131" s="102"/>
      <c r="G131" s="102"/>
      <c r="I131" s="102"/>
    </row>
    <row r="132" spans="2:9" ht="13.5" customHeight="1" thickBot="1" x14ac:dyDescent="0.3">
      <c r="B132" s="123" t="s">
        <v>91</v>
      </c>
      <c r="C132" s="123">
        <v>5</v>
      </c>
      <c r="E132" s="102"/>
      <c r="F132" s="102"/>
      <c r="G132" s="102"/>
      <c r="I132" s="102"/>
    </row>
    <row r="133" spans="2:9" ht="13.5" customHeight="1" thickBot="1" x14ac:dyDescent="0.3"/>
    <row r="134" spans="2:9" ht="13.5" customHeight="1" x14ac:dyDescent="0.25">
      <c r="B134" s="115" t="s">
        <v>118</v>
      </c>
      <c r="C134" s="118"/>
    </row>
    <row r="135" spans="2:9" ht="13.5" customHeight="1" x14ac:dyDescent="0.25">
      <c r="B135" s="101" t="s">
        <v>182</v>
      </c>
      <c r="C135" s="101">
        <v>1</v>
      </c>
    </row>
    <row r="136" spans="2:9" ht="13.5" customHeight="1" x14ac:dyDescent="0.25">
      <c r="B136" s="101" t="s">
        <v>183</v>
      </c>
      <c r="C136" s="101">
        <v>2</v>
      </c>
    </row>
    <row r="137" spans="2:9" ht="13.5" customHeight="1" x14ac:dyDescent="0.25">
      <c r="B137" s="101" t="s">
        <v>184</v>
      </c>
      <c r="C137" s="101">
        <v>4</v>
      </c>
    </row>
    <row r="138" spans="2:9" ht="13.5" customHeight="1" thickBot="1" x14ac:dyDescent="0.3">
      <c r="B138" s="123" t="s">
        <v>185</v>
      </c>
      <c r="C138" s="123">
        <v>5</v>
      </c>
    </row>
    <row r="139" spans="2:9" ht="13.5" customHeight="1" thickBot="1" x14ac:dyDescent="0.3"/>
    <row r="140" spans="2:9" ht="13.5" customHeight="1" thickBot="1" x14ac:dyDescent="0.3">
      <c r="B140" s="124" t="s">
        <v>119</v>
      </c>
      <c r="C140" s="122"/>
    </row>
    <row r="141" spans="2:9" ht="13.5" customHeight="1" x14ac:dyDescent="0.25">
      <c r="B141" s="101" t="s">
        <v>56</v>
      </c>
      <c r="C141" s="101">
        <v>1</v>
      </c>
    </row>
    <row r="142" spans="2:9" ht="13.5" customHeight="1" x14ac:dyDescent="0.25">
      <c r="B142" s="101" t="s">
        <v>85</v>
      </c>
      <c r="C142" s="101">
        <v>3</v>
      </c>
    </row>
    <row r="143" spans="2:9" ht="13.5" customHeight="1" thickBot="1" x14ac:dyDescent="0.3">
      <c r="B143" s="123" t="s">
        <v>86</v>
      </c>
      <c r="C143" s="123">
        <v>5</v>
      </c>
    </row>
    <row r="144" spans="2:9" ht="13.5" customHeight="1" thickBot="1" x14ac:dyDescent="0.3"/>
    <row r="145" spans="2:3" ht="13.5" customHeight="1" thickBot="1" x14ac:dyDescent="0.3">
      <c r="B145" s="124" t="s">
        <v>102</v>
      </c>
      <c r="C145" s="122"/>
    </row>
    <row r="146" spans="2:3" ht="13.5" customHeight="1" x14ac:dyDescent="0.25">
      <c r="B146" s="101" t="s">
        <v>57</v>
      </c>
      <c r="C146" s="101">
        <v>1</v>
      </c>
    </row>
    <row r="147" spans="2:3" ht="13.5" customHeight="1" x14ac:dyDescent="0.25">
      <c r="B147" s="101" t="s">
        <v>58</v>
      </c>
      <c r="C147" s="101">
        <v>2</v>
      </c>
    </row>
    <row r="148" spans="2:3" ht="13.5" customHeight="1" x14ac:dyDescent="0.25">
      <c r="B148" s="101" t="s">
        <v>59</v>
      </c>
      <c r="C148" s="101">
        <v>3</v>
      </c>
    </row>
    <row r="149" spans="2:3" ht="13.5" customHeight="1" x14ac:dyDescent="0.25">
      <c r="B149" s="101" t="s">
        <v>60</v>
      </c>
      <c r="C149" s="101">
        <v>4</v>
      </c>
    </row>
    <row r="150" spans="2:3" ht="13.5" customHeight="1" thickBot="1" x14ac:dyDescent="0.3">
      <c r="B150" s="123" t="s">
        <v>61</v>
      </c>
      <c r="C150" s="123">
        <v>5</v>
      </c>
    </row>
    <row r="151" spans="2:3" ht="13.5" customHeight="1" thickBot="1" x14ac:dyDescent="0.3"/>
    <row r="152" spans="2:3" ht="13.5" customHeight="1" thickBot="1" x14ac:dyDescent="0.3">
      <c r="B152" s="124" t="s">
        <v>120</v>
      </c>
      <c r="C152" s="122"/>
    </row>
    <row r="153" spans="2:3" ht="13.5" customHeight="1" x14ac:dyDescent="0.25">
      <c r="B153" s="101" t="s">
        <v>221</v>
      </c>
      <c r="C153" s="101">
        <v>1</v>
      </c>
    </row>
    <row r="154" spans="2:3" ht="13.5" customHeight="1" x14ac:dyDescent="0.25">
      <c r="B154" s="101" t="s">
        <v>222</v>
      </c>
      <c r="C154" s="101">
        <v>3</v>
      </c>
    </row>
    <row r="155" spans="2:3" ht="13.5" customHeight="1" thickBot="1" x14ac:dyDescent="0.3">
      <c r="B155" s="123" t="s">
        <v>62</v>
      </c>
      <c r="C155" s="123">
        <v>5</v>
      </c>
    </row>
    <row r="156" spans="2:3" ht="13.5" customHeight="1" thickBot="1" x14ac:dyDescent="0.3"/>
    <row r="157" spans="2:3" ht="13.5" customHeight="1" thickBot="1" x14ac:dyDescent="0.3">
      <c r="B157" s="124" t="s">
        <v>121</v>
      </c>
      <c r="C157" s="122"/>
    </row>
    <row r="158" spans="2:3" ht="13.5" customHeight="1" x14ac:dyDescent="0.25">
      <c r="B158" s="101" t="s">
        <v>192</v>
      </c>
      <c r="C158" s="101">
        <v>1</v>
      </c>
    </row>
    <row r="159" spans="2:3" ht="13.5" customHeight="1" x14ac:dyDescent="0.25">
      <c r="B159" s="101" t="s">
        <v>207</v>
      </c>
      <c r="C159" s="101">
        <v>2</v>
      </c>
    </row>
    <row r="160" spans="2:3" ht="13.5" customHeight="1" x14ac:dyDescent="0.25">
      <c r="B160" s="101" t="s">
        <v>193</v>
      </c>
      <c r="C160" s="101">
        <v>3</v>
      </c>
    </row>
    <row r="161" spans="2:3" ht="13.5" customHeight="1" x14ac:dyDescent="0.25">
      <c r="B161" s="101" t="s">
        <v>194</v>
      </c>
      <c r="C161" s="101">
        <v>4</v>
      </c>
    </row>
    <row r="162" spans="2:3" ht="13.5" customHeight="1" thickBot="1" x14ac:dyDescent="0.3">
      <c r="B162" s="123" t="s">
        <v>195</v>
      </c>
      <c r="C162" s="123">
        <v>5</v>
      </c>
    </row>
    <row r="167" spans="2:3" ht="13.5" customHeight="1" x14ac:dyDescent="0.25">
      <c r="B167" s="19" t="s">
        <v>82</v>
      </c>
    </row>
    <row r="168" spans="2:3" ht="13.5" customHeight="1" x14ac:dyDescent="0.25">
      <c r="B168" s="19" t="s">
        <v>81</v>
      </c>
    </row>
  </sheetData>
  <conditionalFormatting sqref="B98 B66 B61 B56 B52 B47 B42 B35 B28 B21 B16 B9 B2">
    <cfRule type="duplicateValues" dxfId="104" priority="139"/>
  </conditionalFormatting>
  <conditionalFormatting sqref="C98 C66 C61 C56 C52 C47 C42 C35 C28 C21 C16 C9 C2">
    <cfRule type="duplicateValues" dxfId="103" priority="36"/>
  </conditionalFormatting>
  <conditionalFormatting sqref="B71">
    <cfRule type="duplicateValues" dxfId="102" priority="33"/>
  </conditionalFormatting>
  <conditionalFormatting sqref="C71">
    <cfRule type="duplicateValues" dxfId="101" priority="32"/>
  </conditionalFormatting>
  <conditionalFormatting sqref="B76">
    <cfRule type="duplicateValues" dxfId="100" priority="31"/>
  </conditionalFormatting>
  <conditionalFormatting sqref="C76">
    <cfRule type="duplicateValues" dxfId="99" priority="30"/>
  </conditionalFormatting>
  <conditionalFormatting sqref="B83">
    <cfRule type="duplicateValues" dxfId="98" priority="29"/>
  </conditionalFormatting>
  <conditionalFormatting sqref="C83">
    <cfRule type="duplicateValues" dxfId="97" priority="28"/>
  </conditionalFormatting>
  <conditionalFormatting sqref="B88">
    <cfRule type="duplicateValues" dxfId="96" priority="27"/>
  </conditionalFormatting>
  <conditionalFormatting sqref="C88">
    <cfRule type="duplicateValues" dxfId="95" priority="26"/>
  </conditionalFormatting>
  <conditionalFormatting sqref="B93">
    <cfRule type="duplicateValues" dxfId="94" priority="25"/>
  </conditionalFormatting>
  <conditionalFormatting sqref="C93">
    <cfRule type="duplicateValues" dxfId="93" priority="24"/>
  </conditionalFormatting>
  <conditionalFormatting sqref="B104">
    <cfRule type="duplicateValues" dxfId="92" priority="23"/>
  </conditionalFormatting>
  <conditionalFormatting sqref="C104">
    <cfRule type="duplicateValues" dxfId="91" priority="22"/>
  </conditionalFormatting>
  <conditionalFormatting sqref="B109">
    <cfRule type="duplicateValues" dxfId="90" priority="21"/>
  </conditionalFormatting>
  <conditionalFormatting sqref="C109">
    <cfRule type="duplicateValues" dxfId="89" priority="20"/>
  </conditionalFormatting>
  <conditionalFormatting sqref="B114">
    <cfRule type="duplicateValues" dxfId="88" priority="19"/>
  </conditionalFormatting>
  <conditionalFormatting sqref="C114">
    <cfRule type="duplicateValues" dxfId="87" priority="18"/>
  </conditionalFormatting>
  <conditionalFormatting sqref="B119">
    <cfRule type="duplicateValues" dxfId="86" priority="17"/>
  </conditionalFormatting>
  <conditionalFormatting sqref="C119">
    <cfRule type="duplicateValues" dxfId="85" priority="16"/>
  </conditionalFormatting>
  <conditionalFormatting sqref="B124">
    <cfRule type="duplicateValues" dxfId="84" priority="15"/>
  </conditionalFormatting>
  <conditionalFormatting sqref="C124">
    <cfRule type="duplicateValues" dxfId="83" priority="14"/>
  </conditionalFormatting>
  <conditionalFormatting sqref="B129">
    <cfRule type="duplicateValues" dxfId="82" priority="13"/>
  </conditionalFormatting>
  <conditionalFormatting sqref="C129">
    <cfRule type="duplicateValues" dxfId="81" priority="12"/>
  </conditionalFormatting>
  <conditionalFormatting sqref="B134">
    <cfRule type="duplicateValues" dxfId="80" priority="11"/>
  </conditionalFormatting>
  <conditionalFormatting sqref="C134">
    <cfRule type="duplicateValues" dxfId="79" priority="10"/>
  </conditionalFormatting>
  <conditionalFormatting sqref="B140">
    <cfRule type="duplicateValues" dxfId="78" priority="9"/>
  </conditionalFormatting>
  <conditionalFormatting sqref="C140">
    <cfRule type="duplicateValues" dxfId="77" priority="8"/>
  </conditionalFormatting>
  <conditionalFormatting sqref="B145">
    <cfRule type="duplicateValues" dxfId="76" priority="7"/>
  </conditionalFormatting>
  <conditionalFormatting sqref="C145">
    <cfRule type="duplicateValues" dxfId="75" priority="6"/>
  </conditionalFormatting>
  <conditionalFormatting sqref="B152">
    <cfRule type="duplicateValues" dxfId="74" priority="5"/>
  </conditionalFormatting>
  <conditionalFormatting sqref="C152">
    <cfRule type="duplicateValues" dxfId="73" priority="4"/>
  </conditionalFormatting>
  <conditionalFormatting sqref="B157">
    <cfRule type="duplicateValues" dxfId="72" priority="3"/>
  </conditionalFormatting>
  <conditionalFormatting sqref="C157">
    <cfRule type="duplicateValues" dxfId="71" priority="2"/>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1"/>
  <sheetViews>
    <sheetView showGridLines="0" zoomScaleNormal="100" workbookViewId="0"/>
  </sheetViews>
  <sheetFormatPr defaultColWidth="9.21875" defaultRowHeight="13.2" x14ac:dyDescent="0.25"/>
  <cols>
    <col min="1" max="1" width="2.77734375" style="193" customWidth="1"/>
    <col min="2" max="2" width="39.77734375" style="193" customWidth="1"/>
    <col min="3" max="3" width="17.77734375" style="193" customWidth="1"/>
    <col min="4" max="4" width="49.21875" style="193" customWidth="1"/>
    <col min="5" max="5" width="23.21875" style="193" customWidth="1"/>
    <col min="6" max="9" width="9.21875" style="193" customWidth="1"/>
    <col min="10" max="16384" width="9.21875" style="193"/>
  </cols>
  <sheetData>
    <row r="1" spans="2:13" ht="15" customHeight="1" x14ac:dyDescent="0.25"/>
    <row r="2" spans="2:13" s="211" customFormat="1" ht="33.75" customHeight="1" x14ac:dyDescent="0.25">
      <c r="B2" s="235" t="s">
        <v>223</v>
      </c>
      <c r="C2" s="236"/>
      <c r="D2" s="236"/>
      <c r="E2" s="237"/>
      <c r="F2" s="193"/>
    </row>
    <row r="3" spans="2:13" s="211" customFormat="1" ht="12.75" customHeight="1" thickBot="1" x14ac:dyDescent="0.3">
      <c r="B3" s="193"/>
      <c r="C3" s="193"/>
      <c r="D3" s="193"/>
      <c r="E3" s="193"/>
      <c r="F3" s="193"/>
      <c r="G3" s="212"/>
      <c r="H3" s="212"/>
      <c r="I3" s="212"/>
      <c r="J3" s="212"/>
      <c r="K3" s="212"/>
      <c r="L3" s="212"/>
      <c r="M3" s="212"/>
    </row>
    <row r="4" spans="2:13" ht="18" thickBot="1" x14ac:dyDescent="0.3">
      <c r="B4" s="238" t="str">
        <f>"This is a Level " &amp; 'HIDE Logic 1'!O13 &amp; " project"</f>
        <v>This is a Level 1 project</v>
      </c>
      <c r="C4" s="239"/>
      <c r="D4" s="239"/>
      <c r="E4" s="240"/>
      <c r="G4" s="207"/>
      <c r="H4" s="207"/>
      <c r="I4" s="207"/>
      <c r="J4" s="207"/>
      <c r="K4" s="207"/>
      <c r="L4" s="207"/>
      <c r="M4" s="207"/>
    </row>
    <row r="5" spans="2:13" ht="12.75" customHeight="1" x14ac:dyDescent="0.25">
      <c r="B5" s="210"/>
      <c r="C5" s="209"/>
      <c r="D5" s="208"/>
      <c r="E5" s="208"/>
      <c r="G5" s="207"/>
      <c r="H5" s="207"/>
      <c r="I5" s="207"/>
      <c r="J5" s="207"/>
      <c r="K5" s="207"/>
      <c r="L5" s="207"/>
      <c r="M5" s="207"/>
    </row>
    <row r="6" spans="2:13" ht="12.75" customHeight="1" x14ac:dyDescent="0.25">
      <c r="G6" s="207"/>
      <c r="H6" s="207"/>
      <c r="I6" s="207"/>
      <c r="J6" s="207"/>
      <c r="K6" s="207"/>
      <c r="L6" s="207"/>
      <c r="M6" s="207"/>
    </row>
    <row r="7" spans="2:13" ht="12.75" customHeight="1" x14ac:dyDescent="0.25">
      <c r="G7" s="207"/>
      <c r="H7" s="207"/>
      <c r="I7" s="207"/>
      <c r="J7" s="207"/>
      <c r="K7" s="207"/>
      <c r="L7" s="207"/>
      <c r="M7" s="207"/>
    </row>
    <row r="8" spans="2:13" ht="12.75" customHeight="1" x14ac:dyDescent="0.25">
      <c r="G8" s="207"/>
      <c r="I8" s="207"/>
      <c r="J8" s="207"/>
      <c r="K8" s="207"/>
      <c r="L8" s="207"/>
      <c r="M8" s="207"/>
    </row>
    <row r="9" spans="2:13" ht="12.75" customHeight="1" x14ac:dyDescent="0.25">
      <c r="G9" s="207"/>
      <c r="I9" s="207"/>
      <c r="J9" s="207"/>
      <c r="K9" s="207"/>
      <c r="L9" s="207"/>
      <c r="M9" s="207"/>
    </row>
    <row r="10" spans="2:13" ht="12.75" customHeight="1" x14ac:dyDescent="0.25">
      <c r="G10" s="207"/>
      <c r="H10" s="207"/>
      <c r="I10" s="207"/>
      <c r="J10" s="207"/>
      <c r="K10" s="207"/>
      <c r="L10" s="207"/>
      <c r="M10" s="207"/>
    </row>
    <row r="11" spans="2:13" ht="12.75" customHeight="1" x14ac:dyDescent="0.25"/>
    <row r="12" spans="2:13" ht="12.75" customHeight="1" x14ac:dyDescent="0.25"/>
    <row r="13" spans="2:13" ht="12.75" customHeight="1" x14ac:dyDescent="0.25"/>
    <row r="14" spans="2:13" ht="12.75" customHeight="1" x14ac:dyDescent="0.25"/>
    <row r="15" spans="2:13" ht="12.75" customHeight="1" x14ac:dyDescent="0.25"/>
    <row r="16" spans="2:13" ht="12.75" customHeight="1" x14ac:dyDescent="0.25"/>
    <row r="17" spans="2:9" ht="12.75" customHeight="1" x14ac:dyDescent="0.25">
      <c r="B17" s="194"/>
      <c r="C17" s="194"/>
      <c r="D17" s="194"/>
      <c r="E17" s="194"/>
    </row>
    <row r="18" spans="2:9" ht="12.75" customHeight="1" x14ac:dyDescent="0.25">
      <c r="B18" s="194"/>
      <c r="C18" s="194"/>
      <c r="D18" s="194"/>
      <c r="E18" s="194"/>
    </row>
    <row r="19" spans="2:9" ht="12.75" customHeight="1" x14ac:dyDescent="0.25">
      <c r="B19" s="194"/>
      <c r="C19" s="194"/>
      <c r="D19" s="194"/>
      <c r="E19" s="194"/>
      <c r="F19" s="194"/>
      <c r="G19" s="194"/>
      <c r="H19" s="194"/>
      <c r="I19" s="194"/>
    </row>
    <row r="20" spans="2:9" ht="12.75" customHeight="1" x14ac:dyDescent="0.25">
      <c r="B20" s="194"/>
      <c r="C20" s="194"/>
      <c r="D20" s="194"/>
      <c r="E20" s="194"/>
      <c r="F20" s="194"/>
      <c r="G20" s="194"/>
      <c r="H20" s="194"/>
      <c r="I20" s="194"/>
    </row>
    <row r="21" spans="2:9" ht="12.75" customHeight="1" x14ac:dyDescent="0.25">
      <c r="B21" s="194"/>
      <c r="C21" s="194"/>
      <c r="D21" s="194"/>
      <c r="E21" s="194"/>
      <c r="F21" s="194"/>
      <c r="G21" s="194"/>
      <c r="H21" s="194"/>
      <c r="I21" s="194"/>
    </row>
    <row r="22" spans="2:9" ht="12.75" customHeight="1" x14ac:dyDescent="0.25">
      <c r="B22" s="194"/>
      <c r="C22" s="194"/>
      <c r="D22" s="194"/>
      <c r="E22" s="194"/>
      <c r="F22" s="194"/>
      <c r="G22" s="194"/>
      <c r="H22" s="194"/>
      <c r="I22" s="194"/>
    </row>
    <row r="23" spans="2:9" ht="12.75" customHeight="1" x14ac:dyDescent="0.25">
      <c r="B23" s="194"/>
      <c r="C23" s="194"/>
      <c r="D23" s="194"/>
      <c r="E23" s="194"/>
      <c r="F23" s="194"/>
      <c r="G23" s="194"/>
      <c r="H23" s="194"/>
      <c r="I23" s="194"/>
    </row>
    <row r="24" spans="2:9" ht="12.75" customHeight="1" x14ac:dyDescent="0.25">
      <c r="B24" s="194"/>
      <c r="C24" s="194"/>
      <c r="D24" s="194"/>
      <c r="E24" s="194"/>
      <c r="F24" s="194"/>
      <c r="G24" s="194"/>
      <c r="H24" s="194"/>
      <c r="I24" s="194"/>
    </row>
    <row r="25" spans="2:9" ht="12.75" customHeight="1" thickBot="1" x14ac:dyDescent="0.3">
      <c r="B25" s="194"/>
      <c r="C25" s="194"/>
      <c r="D25" s="194"/>
      <c r="E25" s="194"/>
      <c r="F25" s="194"/>
      <c r="G25" s="194"/>
      <c r="H25" s="194"/>
      <c r="I25" s="194"/>
    </row>
    <row r="26" spans="2:9" ht="31.2" x14ac:dyDescent="0.25">
      <c r="B26" s="206" t="s">
        <v>212</v>
      </c>
      <c r="C26" s="205" t="s">
        <v>7</v>
      </c>
      <c r="D26" s="204" t="s">
        <v>77</v>
      </c>
      <c r="E26" s="203" t="s">
        <v>94</v>
      </c>
      <c r="F26" s="194"/>
      <c r="G26" s="194"/>
      <c r="H26" s="194"/>
      <c r="I26" s="194"/>
    </row>
    <row r="27" spans="2:9" ht="31.5" customHeight="1" x14ac:dyDescent="0.25">
      <c r="B27" s="201" t="s">
        <v>127</v>
      </c>
      <c r="C27" s="200">
        <f>'HIDE Logic 1'!M5</f>
        <v>0.41509433962264153</v>
      </c>
      <c r="D27" s="196" t="str">
        <f>IF('HIDE Logic 1'!O5&gt;'HIDE Logic 1'!$O$13,'HIDE Logic 1'!$I$18, IF('HIDE Logic 1'!O5&lt;'HIDE Logic 1'!$O$13,'HIDE Logic 1'!$I$19, ""))</f>
        <v>This is an area with a higher level of risk.</v>
      </c>
      <c r="E27" s="199">
        <f>'HIDE Logic 1'!Q5/'HIDE Logic 1'!$Q$13</f>
        <v>0.37037037037037029</v>
      </c>
      <c r="F27" s="194"/>
      <c r="G27" s="194"/>
      <c r="H27" s="194"/>
      <c r="I27" s="194"/>
    </row>
    <row r="28" spans="2:9" ht="27.75" customHeight="1" x14ac:dyDescent="0.25">
      <c r="B28" s="201" t="s">
        <v>126</v>
      </c>
      <c r="C28" s="200">
        <f>'HIDE Logic 1'!M6</f>
        <v>0.359375</v>
      </c>
      <c r="D28" s="196" t="str">
        <f>IF('HIDE Logic 1'!O6&gt;'HIDE Logic 1'!$O$13,'HIDE Logic 1'!$I$18, IF('HIDE Logic 1'!O6&lt;'HIDE Logic 1'!$O$13,'HIDE Logic 1'!$I$19, ""))</f>
        <v/>
      </c>
      <c r="E28" s="199">
        <f>'HIDE Logic 1'!Q6/'HIDE Logic 1'!$Q$13</f>
        <v>0.11111111111111108</v>
      </c>
      <c r="F28" s="194"/>
      <c r="G28" s="194"/>
      <c r="H28" s="194"/>
      <c r="I28" s="194"/>
    </row>
    <row r="29" spans="2:9" ht="27" customHeight="1" x14ac:dyDescent="0.25">
      <c r="B29" s="201" t="s">
        <v>128</v>
      </c>
      <c r="C29" s="200">
        <f>'HIDE Logic 1'!M7</f>
        <v>0.34328358208955223</v>
      </c>
      <c r="D29" s="196" t="str">
        <f>IF('HIDE Logic 1'!O7&gt;'HIDE Logic 1'!$O$13,'HIDE Logic 1'!$I$18, IF('HIDE Logic 1'!O7&lt;'HIDE Logic 1'!$O$13,'HIDE Logic 1'!$I$19, ""))</f>
        <v/>
      </c>
      <c r="E29" s="199">
        <f>'HIDE Logic 1'!Q7/'HIDE Logic 1'!$Q$13</f>
        <v>0.14814814814814811</v>
      </c>
      <c r="F29" s="194"/>
      <c r="G29" s="194"/>
      <c r="H29" s="194"/>
      <c r="I29" s="194"/>
    </row>
    <row r="30" spans="2:9" ht="30" customHeight="1" x14ac:dyDescent="0.25">
      <c r="B30" s="201" t="s">
        <v>129</v>
      </c>
      <c r="C30" s="200">
        <f>'HIDE Logic 1'!M8</f>
        <v>0.38461538461538464</v>
      </c>
      <c r="D30" s="196" t="str">
        <f>IF('HIDE Logic 1'!O8&gt;'HIDE Logic 1'!$O$13,'HIDE Logic 1'!$I$18, IF('HIDE Logic 1'!O8&lt;'HIDE Logic 1'!$O$13,'HIDE Logic 1'!$I$19, ""))</f>
        <v/>
      </c>
      <c r="E30" s="199">
        <f>'HIDE Logic 1'!Q8/'HIDE Logic 1'!$Q$13</f>
        <v>7.4074074074074056E-2</v>
      </c>
      <c r="F30" s="194"/>
      <c r="G30" s="194"/>
      <c r="H30" s="194"/>
      <c r="I30" s="194"/>
    </row>
    <row r="31" spans="2:9" ht="28.5" customHeight="1" x14ac:dyDescent="0.25">
      <c r="B31" s="201" t="s">
        <v>130</v>
      </c>
      <c r="C31" s="200">
        <f>'HIDE Logic 1'!M9</f>
        <v>0.5</v>
      </c>
      <c r="D31" s="202" t="str">
        <f>IF('HIDE Logic 1'!O9&gt;'HIDE Logic 1'!$O$13,'HIDE Logic 1'!$I$18, IF('HIDE Logic 1'!O9&lt;'HIDE Logic 1'!$O$13,'HIDE Logic 1'!$I$19, ""))</f>
        <v>This is an area with a higher level of risk.</v>
      </c>
      <c r="E31" s="199">
        <f>'HIDE Logic 1'!Q9/'HIDE Logic 1'!$Q$13</f>
        <v>7.4074074074074056E-2</v>
      </c>
      <c r="F31" s="194"/>
      <c r="G31" s="194"/>
      <c r="H31" s="194"/>
      <c r="I31" s="194"/>
    </row>
    <row r="32" spans="2:9" ht="39" customHeight="1" x14ac:dyDescent="0.25">
      <c r="B32" s="201" t="s">
        <v>131</v>
      </c>
      <c r="C32" s="200">
        <f>'HIDE Logic 1'!M10</f>
        <v>0.42499999999999999</v>
      </c>
      <c r="D32" s="196" t="str">
        <f>IF('HIDE Logic 1'!O10&gt;'HIDE Logic 1'!$O$13,'HIDE Logic 1'!$I$18, IF('HIDE Logic 1'!O10&lt;'HIDE Logic 1'!$O$13,'HIDE Logic 1'!$I$19, ""))</f>
        <v>This is an area with a higher level of risk.</v>
      </c>
      <c r="E32" s="199">
        <f>'HIDE Logic 1'!Q10/'HIDE Logic 1'!$Q$13</f>
        <v>7.4074074074074056E-2</v>
      </c>
      <c r="F32" s="194"/>
      <c r="G32" s="194"/>
      <c r="H32" s="194"/>
      <c r="I32" s="194"/>
    </row>
    <row r="33" spans="2:9" ht="33.75" customHeight="1" x14ac:dyDescent="0.25">
      <c r="B33" s="201" t="s">
        <v>132</v>
      </c>
      <c r="C33" s="200">
        <f>'HIDE Logic 1'!M11</f>
        <v>0.23076923076923078</v>
      </c>
      <c r="D33" s="196" t="str">
        <f>IF('HIDE Logic 1'!O11&gt;'HIDE Logic 1'!$O$13,'HIDE Logic 1'!$I$18, IF('HIDE Logic 1'!O11&lt;'HIDE Logic 1'!$O$13,'HIDE Logic 1'!$I$19, ""))</f>
        <v/>
      </c>
      <c r="E33" s="199">
        <f>'HIDE Logic 1'!Q11/'HIDE Logic 1'!$Q$13</f>
        <v>7.4074074074074056E-2</v>
      </c>
      <c r="F33" s="194"/>
      <c r="G33" s="194"/>
      <c r="H33" s="194"/>
      <c r="I33" s="194"/>
    </row>
    <row r="34" spans="2:9" ht="38.25" customHeight="1" thickBot="1" x14ac:dyDescent="0.3">
      <c r="B34" s="198" t="s">
        <v>125</v>
      </c>
      <c r="C34" s="197">
        <f>'HIDE Logic 1'!M12</f>
        <v>0.25</v>
      </c>
      <c r="D34" s="196" t="str">
        <f>IF('HIDE Logic 1'!O12&gt;'HIDE Logic 1'!$O$13,'HIDE Logic 1'!$I$18, IF('HIDE Logic 1'!O12&lt;'HIDE Logic 1'!$O$13,'HIDE Logic 1'!$I$19, ""))</f>
        <v/>
      </c>
      <c r="E34" s="195">
        <f>'HIDE Logic 1'!Q12/'HIDE Logic 1'!$Q$13</f>
        <v>7.4074074074074056E-2</v>
      </c>
      <c r="F34" s="194"/>
      <c r="G34" s="194"/>
      <c r="H34" s="194"/>
      <c r="I34" s="194"/>
    </row>
    <row r="35" spans="2:9" ht="12.75" customHeight="1" x14ac:dyDescent="0.25">
      <c r="B35" s="194"/>
      <c r="C35" s="194"/>
      <c r="D35" s="194"/>
      <c r="E35" s="194"/>
      <c r="F35" s="194"/>
      <c r="G35" s="194"/>
      <c r="H35" s="194"/>
      <c r="I35" s="194"/>
    </row>
    <row r="36" spans="2:9" ht="12.75" customHeight="1" x14ac:dyDescent="0.25">
      <c r="B36" s="194"/>
      <c r="C36" s="194"/>
      <c r="D36" s="194"/>
      <c r="E36" s="194"/>
      <c r="F36" s="194"/>
      <c r="G36" s="194"/>
      <c r="H36" s="194"/>
      <c r="I36" s="194"/>
    </row>
    <row r="37" spans="2:9" ht="12.75" customHeight="1" x14ac:dyDescent="0.25">
      <c r="B37" s="194"/>
      <c r="C37" s="194"/>
      <c r="D37" s="194"/>
      <c r="E37" s="194"/>
      <c r="F37" s="194"/>
      <c r="G37" s="194"/>
      <c r="H37" s="194"/>
      <c r="I37" s="194"/>
    </row>
    <row r="38" spans="2:9" ht="12.75" customHeight="1" x14ac:dyDescent="0.25">
      <c r="B38" s="194"/>
      <c r="C38" s="194"/>
      <c r="D38" s="194"/>
      <c r="E38" s="194"/>
      <c r="F38" s="194"/>
      <c r="G38" s="194"/>
      <c r="H38" s="194"/>
      <c r="I38" s="194"/>
    </row>
    <row r="39" spans="2:9" ht="12.75" customHeight="1" x14ac:dyDescent="0.25">
      <c r="B39" s="194"/>
      <c r="C39" s="194"/>
      <c r="D39" s="194"/>
      <c r="E39" s="194"/>
      <c r="F39" s="194"/>
      <c r="G39" s="194"/>
      <c r="H39" s="194"/>
      <c r="I39" s="194"/>
    </row>
    <row r="40" spans="2:9" x14ac:dyDescent="0.25">
      <c r="F40" s="194"/>
      <c r="G40" s="194"/>
      <c r="H40" s="194"/>
      <c r="I40" s="194"/>
    </row>
    <row r="41" spans="2:9" x14ac:dyDescent="0.25">
      <c r="F41" s="194"/>
      <c r="G41" s="194"/>
      <c r="H41" s="194"/>
      <c r="I41" s="194"/>
    </row>
  </sheetData>
  <mergeCells count="2">
    <mergeCell ref="B2:E2"/>
    <mergeCell ref="B4:E4"/>
  </mergeCells>
  <conditionalFormatting sqref="D5 D26:D34">
    <cfRule type="cellIs" dxfId="70" priority="4" stopIfTrue="1" operator="equal">
      <formula>"Updated"</formula>
    </cfRule>
    <cfRule type="cellIs" dxfId="69" priority="5" stopIfTrue="1" operator="equal">
      <formula>"Updated"</formula>
    </cfRule>
  </conditionalFormatting>
  <conditionalFormatting sqref="B4">
    <cfRule type="containsText" dxfId="68" priority="1" operator="containsText" text="3">
      <formula>NOT(ISERROR(SEARCH("3",B4)))</formula>
    </cfRule>
    <cfRule type="containsText" dxfId="67" priority="2" operator="containsText" text="1">
      <formula>NOT(ISERROR(SEARCH("1",B4)))</formula>
    </cfRule>
    <cfRule type="containsText" dxfId="66" priority="3" operator="containsText" text="2">
      <formula>NOT(ISERROR(SEARCH("2",B4)))</formula>
    </cfRule>
  </conditionalFormatting>
  <pageMargins left="0.7" right="0.7" top="0.75" bottom="0.75" header="0.3" footer="0.3"/>
  <pageSetup orientation="portrait" verticalDpi="0" r:id="rId1"/>
  <drawing r:id="rId2"/>
  <extLst>
    <ext xmlns:x14="http://schemas.microsoft.com/office/spreadsheetml/2009/9/main" uri="{78C0D931-6437-407d-A8EE-F0AAD7539E65}">
      <x14:conditionalFormattings>
        <x14:conditionalFormatting xmlns:xm="http://schemas.microsoft.com/office/excel/2006/main">
          <x14:cfRule type="expression" priority="6" id="{DADA46CD-BAA0-47AB-B1C0-E5BB952F7E3B}">
            <xm:f>$D$27='Hidden - Drop Down Lookup'!#REF!</xm:f>
            <x14:dxf>
              <font>
                <color rgb="FF008000"/>
              </font>
            </x14:dxf>
          </x14:cfRule>
          <x14:cfRule type="expression" priority="7" id="{6DA04C40-2AD9-496A-A4C3-F84294C153C3}">
            <xm:f>$D$27='Hidden - Drop Down Lookup'!#REF!</xm:f>
            <x14:dxf>
              <font>
                <color rgb="FFC00000"/>
              </font>
            </x14:dxf>
          </x14:cfRule>
          <xm:sqref>D27:D34</xm:sqref>
        </x14:conditionalFormatting>
        <x14:conditionalFormatting xmlns:xm="http://schemas.microsoft.com/office/excel/2006/main">
          <x14:cfRule type="expression" priority="8" id="{21AA2E20-CF50-4E3A-8AE7-79444F460B38}">
            <xm:f>$D$28='Hidden - Drop Down Lookup'!#REF!</xm:f>
            <x14:dxf>
              <font>
                <color rgb="FFC00000"/>
              </font>
            </x14:dxf>
          </x14:cfRule>
          <x14:cfRule type="expression" priority="9" id="{2873A83F-8DAF-40A0-B775-9FB4F44CBA89}">
            <xm:f>$D$28='Hidden - Drop Down Lookup'!#REF!</xm:f>
            <x14:dxf>
              <font>
                <color rgb="FF008000"/>
              </font>
            </x14:dxf>
          </x14:cfRule>
          <xm:sqref>D28</xm:sqref>
        </x14:conditionalFormatting>
        <x14:conditionalFormatting xmlns:xm="http://schemas.microsoft.com/office/excel/2006/main">
          <x14:cfRule type="expression" priority="10" id="{0D27DE02-F1A7-465A-AB47-880F666B965B}">
            <xm:f>$D$29='Hidden - Drop Down Lookup'!#REF!</xm:f>
            <x14:dxf>
              <font>
                <color rgb="FF008000"/>
              </font>
            </x14:dxf>
          </x14:cfRule>
          <x14:cfRule type="expression" priority="11" id="{AAA77077-7A3E-4BF2-9D81-CF06FA2CF4B8}">
            <xm:f>$D$29='Hidden - Drop Down Lookup'!#REF!</xm:f>
            <x14:dxf>
              <font>
                <color rgb="FFC00000"/>
              </font>
            </x14:dxf>
          </x14:cfRule>
          <xm:sqref>D27:D34</xm:sqref>
        </x14:conditionalFormatting>
        <x14:conditionalFormatting xmlns:xm="http://schemas.microsoft.com/office/excel/2006/main">
          <x14:cfRule type="expression" priority="12" id="{F07576D7-96C1-4407-9CCC-D8D8C9576D12}">
            <xm:f>$D$30='Hidden - Drop Down Lookup'!#REF!</xm:f>
            <x14:dxf>
              <font>
                <color rgb="FF008000"/>
              </font>
            </x14:dxf>
          </x14:cfRule>
          <x14:cfRule type="expression" priority="13" id="{0AEDB551-9B18-48B7-9AF8-54A8F6085876}">
            <xm:f>$D$30='Hidden - Drop Down Lookup'!#REF!</xm:f>
            <x14:dxf>
              <font>
                <color rgb="FFC00000"/>
              </font>
            </x14:dxf>
          </x14:cfRule>
          <xm:sqref>D30</xm:sqref>
        </x14:conditionalFormatting>
        <x14:conditionalFormatting xmlns:xm="http://schemas.microsoft.com/office/excel/2006/main">
          <x14:cfRule type="expression" priority="14" id="{BFAD41C8-52DA-47D1-B3AC-5AB2EFBEBB78}">
            <xm:f>$D$31='Hidden - Drop Down Lookup'!#REF!</xm:f>
            <x14:dxf>
              <font>
                <color rgb="FF008000"/>
              </font>
            </x14:dxf>
          </x14:cfRule>
          <x14:cfRule type="expression" priority="15" id="{C27CB0D7-D5F5-4769-8734-8BCDF8682D58}">
            <xm:f>$D$31='Hidden - Drop Down Lookup'!#REF!</xm:f>
            <x14:dxf>
              <font>
                <color rgb="FFC00000"/>
              </font>
            </x14:dxf>
          </x14:cfRule>
          <xm:sqref>D31</xm:sqref>
        </x14:conditionalFormatting>
        <x14:conditionalFormatting xmlns:xm="http://schemas.microsoft.com/office/excel/2006/main">
          <x14:cfRule type="expression" priority="16" id="{28648F49-D3FE-43FF-A5CB-0F56BF6E1C68}">
            <xm:f>$D$32='Hidden - Drop Down Lookup'!#REF!</xm:f>
            <x14:dxf>
              <font>
                <color rgb="FF008000"/>
              </font>
            </x14:dxf>
          </x14:cfRule>
          <x14:cfRule type="expression" priority="17" id="{99B52089-5D31-4C05-98FD-09702784DF04}">
            <xm:f>$D$32='Hidden - Drop Down Lookup'!#REF!</xm:f>
            <x14:dxf>
              <font>
                <color rgb="FFC00000"/>
              </font>
            </x14:dxf>
          </x14:cfRule>
          <xm:sqref>D32:D33</xm:sqref>
        </x14:conditionalFormatting>
        <x14:conditionalFormatting xmlns:xm="http://schemas.microsoft.com/office/excel/2006/main">
          <x14:cfRule type="expression" priority="18" id="{ED9C43EC-D46D-4CF4-8C49-840E7B0217ED}">
            <xm:f>$D$34='Hidden - Drop Down Lookup'!#REF!</xm:f>
            <x14:dxf>
              <font>
                <color rgb="FF008000"/>
              </font>
            </x14:dxf>
          </x14:cfRule>
          <x14:cfRule type="expression" priority="19" id="{659CB17D-445C-4747-B4BA-EBB8C384150B}">
            <xm:f>$D$34='Hidden - Drop Down Lookup'!#REF!</xm:f>
            <x14:dxf>
              <font>
                <color rgb="FFC00000"/>
              </font>
            </x14:dxf>
          </x14:cfRule>
          <xm:sqref>D34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U26"/>
  <sheetViews>
    <sheetView zoomScale="130" zoomScaleNormal="130" workbookViewId="0"/>
  </sheetViews>
  <sheetFormatPr defaultRowHeight="13.2" x14ac:dyDescent="0.25"/>
  <cols>
    <col min="2" max="2" width="13.21875" customWidth="1"/>
    <col min="3" max="3" width="34.21875" bestFit="1" customWidth="1"/>
    <col min="4" max="4" width="9.21875" customWidth="1"/>
    <col min="5" max="5" width="2.5546875" customWidth="1"/>
    <col min="6" max="6" width="9.21875" customWidth="1"/>
    <col min="8" max="8" width="2.5546875" customWidth="1"/>
    <col min="11" max="11" width="3.21875" customWidth="1"/>
    <col min="14" max="14" width="8.44140625" customWidth="1"/>
    <col min="16" max="16" width="19.21875" bestFit="1" customWidth="1"/>
    <col min="17" max="17" width="11.5546875" customWidth="1"/>
    <col min="19" max="19" width="19.21875" bestFit="1" customWidth="1"/>
    <col min="21" max="21" width="11.77734375" bestFit="1" customWidth="1"/>
  </cols>
  <sheetData>
    <row r="1" spans="1:21" ht="15.6" x14ac:dyDescent="0.25">
      <c r="A1" s="141" t="s">
        <v>8</v>
      </c>
    </row>
    <row r="2" spans="1:21" x14ac:dyDescent="0.25">
      <c r="A2" s="82">
        <f>IFERROR(VLOOKUP('Project 1 Input'!D21,'Hidden - Drop Down Lookup'!$B$2:$C$162,2,FALSE),"")</f>
        <v>1</v>
      </c>
      <c r="U2" s="19"/>
    </row>
    <row r="3" spans="1:21" ht="13.8" thickBot="1" x14ac:dyDescent="0.3">
      <c r="A3" s="82">
        <f>IFERROR(VLOOKUP('Project 1 Input'!D22,'Hidden - Drop Down Lookup'!$B$2:$C$162,2,FALSE),"")</f>
        <v>1</v>
      </c>
      <c r="G3" s="242" t="s">
        <v>88</v>
      </c>
      <c r="H3" s="242"/>
      <c r="I3" s="242"/>
      <c r="J3" s="242"/>
      <c r="K3" s="242"/>
      <c r="L3" s="242"/>
      <c r="M3" s="242"/>
      <c r="N3" s="242"/>
      <c r="O3" s="242"/>
      <c r="P3" s="242"/>
      <c r="Q3" s="242"/>
      <c r="U3" s="19"/>
    </row>
    <row r="4" spans="1:21" x14ac:dyDescent="0.25">
      <c r="A4" s="82">
        <f>IFERROR(VLOOKUP('Project 1 Input'!D23,'Hidden - Drop Down Lookup'!$B$2:$C$162,2,FALSE),"")</f>
        <v>1</v>
      </c>
      <c r="B4" s="158">
        <f>'Level Thresholds'!B7</f>
        <v>0</v>
      </c>
      <c r="C4" s="159" t="str">
        <f>'Level Thresholds'!C7</f>
        <v>Risk Category</v>
      </c>
      <c r="D4" s="241" t="str">
        <f>'Level Thresholds'!D7</f>
        <v>Level 1</v>
      </c>
      <c r="E4" s="241"/>
      <c r="F4" s="241"/>
      <c r="G4" s="241" t="str">
        <f>'Level Thresholds'!G7</f>
        <v>Level 2</v>
      </c>
      <c r="H4" s="241"/>
      <c r="I4" s="241"/>
      <c r="J4" s="241" t="str">
        <f>'Level Thresholds'!J7</f>
        <v>Level 3</v>
      </c>
      <c r="K4" s="241"/>
      <c r="L4" s="241"/>
      <c r="M4" s="160" t="s">
        <v>8</v>
      </c>
      <c r="N4" s="160" t="s">
        <v>17</v>
      </c>
      <c r="O4" s="161"/>
      <c r="P4" s="162" t="s">
        <v>24</v>
      </c>
      <c r="Q4" s="163"/>
      <c r="R4" s="19"/>
      <c r="S4" s="24"/>
      <c r="T4" s="24"/>
    </row>
    <row r="5" spans="1:21" x14ac:dyDescent="0.25">
      <c r="A5" s="82">
        <f>IFERROR(VLOOKUP('Project 1 Input'!D24,'Hidden - Drop Down Lookup'!$B$2:$C$162,2,FALSE),"")</f>
        <v>1</v>
      </c>
      <c r="B5" s="164">
        <f>'Level Thresholds'!B8</f>
        <v>1.1000000000000001</v>
      </c>
      <c r="C5" s="165" t="str">
        <f>'Level Thresholds'!C8</f>
        <v>Scope Risks</v>
      </c>
      <c r="D5" s="166">
        <f>'Level Thresholds'!D8</f>
        <v>0</v>
      </c>
      <c r="E5" s="167" t="str">
        <f>'Level Thresholds'!E8</f>
        <v>−</v>
      </c>
      <c r="F5" s="166">
        <f>'Level Thresholds'!F8</f>
        <v>0.4</v>
      </c>
      <c r="G5" s="166">
        <f>F5+0.00000000001</f>
        <v>0.40000000001000002</v>
      </c>
      <c r="H5" s="167" t="str">
        <f>'Level Thresholds'!H8</f>
        <v>−</v>
      </c>
      <c r="I5" s="166">
        <f>'Level Thresholds'!I8</f>
        <v>0.7</v>
      </c>
      <c r="J5" s="166">
        <f>I5+0.0000000001</f>
        <v>0.70000000009999996</v>
      </c>
      <c r="K5" s="167" t="str">
        <f>'Level Thresholds'!K8</f>
        <v>−</v>
      </c>
      <c r="L5" s="166">
        <f>'Level Thresholds'!L8</f>
        <v>1</v>
      </c>
      <c r="M5" s="168">
        <f>SUMIF('Project 1 Input'!$E$21:$E$44,"*"&amp;"Scope"&amp;"*",'HIDE Logic 1'!$A$2:$A$25)/53</f>
        <v>0.41509433962264153</v>
      </c>
      <c r="N5" s="167" t="str">
        <f>IF(AND($M5&gt;=D5,$M5&lt;=F5),"Level 1",IF(AND($M5&gt;=G5,$M5&lt;=I5),"Level 2",IF(AND($M5&gt;=J5,$M5&lt;=L5),"Level 3")))</f>
        <v>Level 2</v>
      </c>
      <c r="O5" s="167">
        <f t="shared" ref="O5:O12" si="0">1*(RIGHT(N5,1))</f>
        <v>2</v>
      </c>
      <c r="P5" s="166">
        <f>'Project 1 Input'!D10</f>
        <v>0.25</v>
      </c>
      <c r="Q5" s="169">
        <f t="shared" ref="Q5:Q11" si="1">O5*P5</f>
        <v>0.5</v>
      </c>
      <c r="R5" s="36"/>
      <c r="T5" s="21"/>
    </row>
    <row r="6" spans="1:21" x14ac:dyDescent="0.25">
      <c r="A6" s="82">
        <f>IFERROR(VLOOKUP('Project 1 Input'!D25,'Hidden - Drop Down Lookup'!$B$2:$C$162,2,FALSE),"")</f>
        <v>4</v>
      </c>
      <c r="B6" s="170">
        <f>'Level Thresholds'!B9</f>
        <v>1.2</v>
      </c>
      <c r="C6" s="165" t="str">
        <f>'Level Thresholds'!C9</f>
        <v>Time Risks</v>
      </c>
      <c r="D6" s="166">
        <f>'Level Thresholds'!D9</f>
        <v>0</v>
      </c>
      <c r="E6" s="167" t="str">
        <f>'Level Thresholds'!E9</f>
        <v>−</v>
      </c>
      <c r="F6" s="166">
        <f>'Level Thresholds'!F9</f>
        <v>0.4</v>
      </c>
      <c r="G6" s="166">
        <f>F6+0.000000000001</f>
        <v>0.400000000001</v>
      </c>
      <c r="H6" s="167" t="str">
        <f>'Level Thresholds'!H9</f>
        <v>−</v>
      </c>
      <c r="I6" s="166">
        <f>'Level Thresholds'!I9</f>
        <v>0.7</v>
      </c>
      <c r="J6" s="166">
        <f>I6+0.0000000001</f>
        <v>0.70000000009999996</v>
      </c>
      <c r="K6" s="167" t="str">
        <f>'Level Thresholds'!K9</f>
        <v>−</v>
      </c>
      <c r="L6" s="166">
        <f>'Level Thresholds'!L9</f>
        <v>1</v>
      </c>
      <c r="M6" s="168">
        <f>SUMIF('Project 1 Input'!$E$21:$E$44,"*"&amp;"Time"&amp;"*",'HIDE Logic 1'!$A$2:$A$25)/64</f>
        <v>0.359375</v>
      </c>
      <c r="N6" s="167" t="str">
        <f t="shared" ref="N6:N12" si="2">IF(AND($M6&gt;=D6,$M6&lt;=F6),"Level 1",IF(AND($M6&gt;=G6,$M6&lt;=I6),"Level 2",IF(AND($M6&gt;=J6,$M6&lt;=L6),"Level 3")))</f>
        <v>Level 1</v>
      </c>
      <c r="O6" s="167">
        <f t="shared" si="0"/>
        <v>1</v>
      </c>
      <c r="P6" s="166">
        <f>'Project 1 Input'!D11</f>
        <v>0.15</v>
      </c>
      <c r="Q6" s="169">
        <f t="shared" si="1"/>
        <v>0.15</v>
      </c>
      <c r="R6" s="36"/>
    </row>
    <row r="7" spans="1:21" x14ac:dyDescent="0.25">
      <c r="A7" s="82">
        <f>IFERROR(VLOOKUP('Project 1 Input'!D26,'Hidden - Drop Down Lookup'!$B$2:$C$162,2,FALSE),"")</f>
        <v>5</v>
      </c>
      <c r="B7" s="170">
        <f>'Level Thresholds'!B10</f>
        <v>1.3</v>
      </c>
      <c r="C7" s="165" t="str">
        <f>'Level Thresholds'!C10</f>
        <v>Cost Risks</v>
      </c>
      <c r="D7" s="166">
        <f>'Level Thresholds'!D10</f>
        <v>0</v>
      </c>
      <c r="E7" s="167" t="str">
        <f>'Level Thresholds'!E10</f>
        <v>−</v>
      </c>
      <c r="F7" s="166">
        <f>'Level Thresholds'!F10</f>
        <v>0.4</v>
      </c>
      <c r="G7" s="166">
        <f>F7+0.000001</f>
        <v>0.400001</v>
      </c>
      <c r="H7" s="167" t="str">
        <f>'Level Thresholds'!H10</f>
        <v>−</v>
      </c>
      <c r="I7" s="166">
        <f>'Level Thresholds'!I10</f>
        <v>0.7</v>
      </c>
      <c r="J7" s="166">
        <f>I7+0.000000001</f>
        <v>0.70000000099999993</v>
      </c>
      <c r="K7" s="167" t="str">
        <f>'Level Thresholds'!K10</f>
        <v>−</v>
      </c>
      <c r="L7" s="166">
        <f>'Level Thresholds'!L10</f>
        <v>1</v>
      </c>
      <c r="M7" s="168">
        <f>SUMIF('Project 1 Input'!$E$21:$E$44,"*"&amp;"Cost"&amp;"*",'HIDE Logic 1'!$A$2:$A$25)/67</f>
        <v>0.34328358208955223</v>
      </c>
      <c r="N7" s="167" t="str">
        <f t="shared" si="2"/>
        <v>Level 1</v>
      </c>
      <c r="O7" s="167">
        <f t="shared" si="0"/>
        <v>1</v>
      </c>
      <c r="P7" s="166">
        <f>'Project 1 Input'!D12</f>
        <v>0.2</v>
      </c>
      <c r="Q7" s="169">
        <f t="shared" si="1"/>
        <v>0.2</v>
      </c>
      <c r="R7" s="36"/>
    </row>
    <row r="8" spans="1:21" x14ac:dyDescent="0.25">
      <c r="A8" s="82">
        <f>IFERROR(VLOOKUP('Project 1 Input'!D27,'Hidden - Drop Down Lookup'!$B$2:$C$162,2,FALSE),"")</f>
        <v>1</v>
      </c>
      <c r="B8" s="170">
        <f>'Level Thresholds'!B11</f>
        <v>1.4</v>
      </c>
      <c r="C8" s="165" t="str">
        <f>'Level Thresholds'!C11</f>
        <v>Quality Risks</v>
      </c>
      <c r="D8" s="166">
        <f>'Level Thresholds'!D11</f>
        <v>0</v>
      </c>
      <c r="E8" s="167" t="str">
        <f>'Level Thresholds'!E11</f>
        <v>−</v>
      </c>
      <c r="F8" s="166">
        <f>'Level Thresholds'!F11</f>
        <v>0.4</v>
      </c>
      <c r="G8" s="166">
        <f>F8+0.0000001</f>
        <v>0.40000010000000003</v>
      </c>
      <c r="H8" s="167" t="str">
        <f>'Level Thresholds'!H11</f>
        <v>−</v>
      </c>
      <c r="I8" s="166">
        <f>'Level Thresholds'!I11</f>
        <v>0.7</v>
      </c>
      <c r="J8" s="166">
        <f>I8+0.00000001</f>
        <v>0.70000001000000001</v>
      </c>
      <c r="K8" s="167" t="str">
        <f>'Level Thresholds'!K11</f>
        <v>−</v>
      </c>
      <c r="L8" s="166">
        <f>'Level Thresholds'!L11</f>
        <v>1</v>
      </c>
      <c r="M8" s="168">
        <f>SUMIF('Project 1 Input'!$E$21:$E$44,"*"&amp;"Quality"&amp;"*",'HIDE Logic 1'!$A$2:$A$25)/39</f>
        <v>0.38461538461538464</v>
      </c>
      <c r="N8" s="167" t="str">
        <f t="shared" si="2"/>
        <v>Level 1</v>
      </c>
      <c r="O8" s="167">
        <f t="shared" si="0"/>
        <v>1</v>
      </c>
      <c r="P8" s="166">
        <f>'Project 1 Input'!D13</f>
        <v>0.1</v>
      </c>
      <c r="Q8" s="169">
        <f t="shared" si="1"/>
        <v>0.1</v>
      </c>
      <c r="R8" s="36"/>
    </row>
    <row r="9" spans="1:21" x14ac:dyDescent="0.25">
      <c r="A9" s="82">
        <f>IFERROR(VLOOKUP('Project 1 Input'!D28,'Hidden - Drop Down Lookup'!$B$2:$C$162,2,FALSE),"")</f>
        <v>1</v>
      </c>
      <c r="B9" s="170">
        <f>'Level Thresholds'!B12</f>
        <v>1.5</v>
      </c>
      <c r="C9" s="165" t="str">
        <f>'Level Thresholds'!C12</f>
        <v>Human Resources Risks</v>
      </c>
      <c r="D9" s="166">
        <f>'Level Thresholds'!D12</f>
        <v>0</v>
      </c>
      <c r="E9" s="167" t="str">
        <f>'Level Thresholds'!E12</f>
        <v>−</v>
      </c>
      <c r="F9" s="166">
        <f>'Level Thresholds'!F12</f>
        <v>0.4</v>
      </c>
      <c r="G9" s="166">
        <f>F9+0.0000000000000001</f>
        <v>0.40000000000000013</v>
      </c>
      <c r="H9" s="167" t="str">
        <f>'Level Thresholds'!H12</f>
        <v>−</v>
      </c>
      <c r="I9" s="166">
        <f>'Level Thresholds'!I12</f>
        <v>0.7</v>
      </c>
      <c r="J9" s="166">
        <f>I9+0.0000000001</f>
        <v>0.70000000009999996</v>
      </c>
      <c r="K9" s="167" t="str">
        <f>'Level Thresholds'!K12</f>
        <v>−</v>
      </c>
      <c r="L9" s="166">
        <f>'Level Thresholds'!L12</f>
        <v>1</v>
      </c>
      <c r="M9" s="168">
        <f>SUMIF('Project 1 Input'!$E$21:$E$44,"*"&amp;"HR"&amp;"*",'HIDE Logic 1'!$A$2:$A$25)/34</f>
        <v>0.5</v>
      </c>
      <c r="N9" s="167" t="str">
        <f t="shared" si="2"/>
        <v>Level 2</v>
      </c>
      <c r="O9" s="167">
        <f t="shared" si="0"/>
        <v>2</v>
      </c>
      <c r="P9" s="166">
        <f>'Project 1 Input'!D14</f>
        <v>0.05</v>
      </c>
      <c r="Q9" s="169">
        <f t="shared" si="1"/>
        <v>0.1</v>
      </c>
      <c r="R9" s="36"/>
    </row>
    <row r="10" spans="1:21" x14ac:dyDescent="0.25">
      <c r="A10" s="82">
        <f>IFERROR(VLOOKUP('Project 1 Input'!D29,'Hidden - Drop Down Lookup'!$B$2:$C$162,2,FALSE),"")</f>
        <v>1</v>
      </c>
      <c r="B10" s="170">
        <f>'Level Thresholds'!B13</f>
        <v>1.6</v>
      </c>
      <c r="C10" s="165" t="str">
        <f>'Level Thresholds'!C13</f>
        <v>Communications Risks</v>
      </c>
      <c r="D10" s="166">
        <f>'Level Thresholds'!D13</f>
        <v>0</v>
      </c>
      <c r="E10" s="167" t="str">
        <f>'Level Thresholds'!E13</f>
        <v>−</v>
      </c>
      <c r="F10" s="166">
        <f>'Level Thresholds'!F13</f>
        <v>0.4</v>
      </c>
      <c r="G10" s="166">
        <f>F10+0.000000000001</f>
        <v>0.400000000001</v>
      </c>
      <c r="H10" s="167" t="str">
        <f>'Level Thresholds'!H13</f>
        <v>−</v>
      </c>
      <c r="I10" s="166">
        <f>'Level Thresholds'!I13</f>
        <v>0.7</v>
      </c>
      <c r="J10" s="166">
        <f>I10+0.000000000001</f>
        <v>0.70000000000099993</v>
      </c>
      <c r="K10" s="167" t="str">
        <f>'Level Thresholds'!K13</f>
        <v>−</v>
      </c>
      <c r="L10" s="166">
        <f>'Level Thresholds'!L13</f>
        <v>1</v>
      </c>
      <c r="M10" s="168">
        <f>SUMIF('Project 1 Input'!$E$21:$E$44,"*"&amp;"Communication"&amp;"*",'HIDE Logic 1'!$A$2:$A$25)/40</f>
        <v>0.42499999999999999</v>
      </c>
      <c r="N10" s="167" t="str">
        <f t="shared" si="2"/>
        <v>Level 2</v>
      </c>
      <c r="O10" s="167">
        <f t="shared" si="0"/>
        <v>2</v>
      </c>
      <c r="P10" s="166">
        <f>'Project 1 Input'!D15</f>
        <v>0.05</v>
      </c>
      <c r="Q10" s="169">
        <f>O10*P10</f>
        <v>0.1</v>
      </c>
      <c r="R10" s="36"/>
    </row>
    <row r="11" spans="1:21" x14ac:dyDescent="0.25">
      <c r="A11" s="82">
        <f>IFERROR(VLOOKUP('Project 1 Input'!D30,'Hidden - Drop Down Lookup'!$B$2:$C$162,2,FALSE),"")</f>
        <v>1</v>
      </c>
      <c r="B11" s="170">
        <f>'Level Thresholds'!B14</f>
        <v>1.7</v>
      </c>
      <c r="C11" s="165" t="str">
        <f>'Level Thresholds'!C14</f>
        <v>Procurement Risks</v>
      </c>
      <c r="D11" s="166">
        <f>'Level Thresholds'!D14</f>
        <v>0</v>
      </c>
      <c r="E11" s="167" t="str">
        <f>'Level Thresholds'!E14</f>
        <v>−</v>
      </c>
      <c r="F11" s="166">
        <f>'Level Thresholds'!F14</f>
        <v>0.4</v>
      </c>
      <c r="G11" s="166">
        <f>F11+0.000000001</f>
        <v>0.40000000100000005</v>
      </c>
      <c r="H11" s="167" t="str">
        <f>'Level Thresholds'!H14</f>
        <v>−</v>
      </c>
      <c r="I11" s="166">
        <f>'Level Thresholds'!I14</f>
        <v>0.7</v>
      </c>
      <c r="J11" s="166">
        <f>I11+0.00000000000001</f>
        <v>0.70000000000000995</v>
      </c>
      <c r="K11" s="167" t="str">
        <f>'Level Thresholds'!K14</f>
        <v>−</v>
      </c>
      <c r="L11" s="166">
        <f>'Level Thresholds'!L14</f>
        <v>1</v>
      </c>
      <c r="M11" s="168">
        <f>SUMIF('Project 1 Input'!$E$21:$E$44,"*"&amp;"Procurement"&amp;"*",'HIDE Logic 1'!$A$2:$A$25)/13</f>
        <v>0.23076923076923078</v>
      </c>
      <c r="N11" s="167" t="str">
        <f t="shared" si="2"/>
        <v>Level 1</v>
      </c>
      <c r="O11" s="167">
        <f t="shared" si="0"/>
        <v>1</v>
      </c>
      <c r="P11" s="166">
        <f>'Project 1 Input'!D16</f>
        <v>0.1</v>
      </c>
      <c r="Q11" s="169">
        <f t="shared" si="1"/>
        <v>0.1</v>
      </c>
      <c r="R11" s="36"/>
    </row>
    <row r="12" spans="1:21" x14ac:dyDescent="0.25">
      <c r="A12" s="82">
        <f>IFERROR(VLOOKUP('Project 1 Input'!D31,'Hidden - Drop Down Lookup'!$B$2:$C$162,2,FALSE),"")</f>
        <v>1</v>
      </c>
      <c r="B12" s="170">
        <f>'Level Thresholds'!B15</f>
        <v>1.8</v>
      </c>
      <c r="C12" s="165" t="str">
        <f>'Level Thresholds'!C15</f>
        <v>Stakeholder Risks</v>
      </c>
      <c r="D12" s="166">
        <f>'Level Thresholds'!D15</f>
        <v>0</v>
      </c>
      <c r="E12" s="167" t="str">
        <f>'Level Thresholds'!E15</f>
        <v>−</v>
      </c>
      <c r="F12" s="166">
        <f>'Level Thresholds'!F15</f>
        <v>0.4</v>
      </c>
      <c r="G12" s="166">
        <f>F12+0.000000001</f>
        <v>0.40000000100000005</v>
      </c>
      <c r="H12" s="167" t="str">
        <f>'Level Thresholds'!H15</f>
        <v>−</v>
      </c>
      <c r="I12" s="166">
        <f>'Level Thresholds'!I15</f>
        <v>0.7</v>
      </c>
      <c r="J12" s="166">
        <f>I12+0.00000000000001</f>
        <v>0.70000000000000995</v>
      </c>
      <c r="K12" s="167" t="str">
        <f>'Level Thresholds'!K15</f>
        <v>−</v>
      </c>
      <c r="L12" s="166">
        <f>'Level Thresholds'!L15</f>
        <v>1</v>
      </c>
      <c r="M12" s="168">
        <f>SUMIF('Project 1 Input'!$E$21:$E$44,"*"&amp;"Stakeholder"&amp;"*",'HIDE Logic 1'!$A$2:$A$25)/28</f>
        <v>0.25</v>
      </c>
      <c r="N12" s="167" t="str">
        <f t="shared" si="2"/>
        <v>Level 1</v>
      </c>
      <c r="O12" s="167">
        <f t="shared" si="0"/>
        <v>1</v>
      </c>
      <c r="P12" s="166">
        <f>'Project 1 Input'!D17</f>
        <v>0.1</v>
      </c>
      <c r="Q12" s="169">
        <f t="shared" ref="Q12" si="3">O12*P12</f>
        <v>0.1</v>
      </c>
      <c r="R12" s="36"/>
    </row>
    <row r="13" spans="1:21" ht="13.8" thickBot="1" x14ac:dyDescent="0.3">
      <c r="A13" s="82">
        <f>IFERROR(VLOOKUP('Project 1 Input'!D32,'Hidden - Drop Down Lookup'!$B$2:$C$162,2,FALSE),"")</f>
        <v>1</v>
      </c>
      <c r="B13" s="171"/>
      <c r="C13" s="172" t="s">
        <v>83</v>
      </c>
      <c r="D13" s="173"/>
      <c r="E13" s="174"/>
      <c r="F13" s="173"/>
      <c r="G13" s="173"/>
      <c r="H13" s="174"/>
      <c r="I13" s="173"/>
      <c r="J13" s="173"/>
      <c r="K13" s="174"/>
      <c r="L13" s="173"/>
      <c r="M13" s="175">
        <f>AVERAGE(M5:M12)</f>
        <v>0.3635171921371011</v>
      </c>
      <c r="N13" s="174"/>
      <c r="O13" s="174">
        <f>ROUND(Q13,0)</f>
        <v>1</v>
      </c>
      <c r="P13" s="173">
        <f>'Project 1 Input'!D18</f>
        <v>1.0000000000000002</v>
      </c>
      <c r="Q13" s="176">
        <f>SUM(Q5:Q12)</f>
        <v>1.3500000000000003</v>
      </c>
      <c r="R13" s="36"/>
    </row>
    <row r="14" spans="1:21" ht="13.8" thickBot="1" x14ac:dyDescent="0.3">
      <c r="A14" s="82">
        <f>IFERROR(VLOOKUP('Project 1 Input'!D33,'Hidden - Drop Down Lookup'!$B$2:$C$162,2,FALSE),"")</f>
        <v>1</v>
      </c>
      <c r="N14" s="25"/>
      <c r="O14" s="156">
        <f>SUM(O5:O12)</f>
        <v>11</v>
      </c>
      <c r="P14" s="27"/>
      <c r="Q14" s="157">
        <f>(Q13-1)/2</f>
        <v>0.17500000000000016</v>
      </c>
    </row>
    <row r="15" spans="1:21" ht="13.8" thickBot="1" x14ac:dyDescent="0.3">
      <c r="A15" s="82">
        <f>IFERROR(VLOOKUP('Project 1 Input'!D34,'Hidden - Drop Down Lookup'!$B$2:$C$162,2,FALSE),"")</f>
        <v>5</v>
      </c>
      <c r="C15" s="39" t="s">
        <v>21</v>
      </c>
      <c r="N15" s="26"/>
      <c r="O15" s="16"/>
    </row>
    <row r="16" spans="1:21" x14ac:dyDescent="0.25">
      <c r="A16" s="82">
        <f>IFERROR(VLOOKUP('Project 1 Input'!D35,'Hidden - Drop Down Lookup'!$B$2:$C$162,2,FALSE),"")</f>
        <v>3</v>
      </c>
      <c r="C16" s="17"/>
    </row>
    <row r="17" spans="1:9" x14ac:dyDescent="0.25">
      <c r="A17" s="82">
        <f>IFERROR(VLOOKUP('Project 1 Input'!D36,'Hidden - Drop Down Lookup'!$B$2:$C$162,2,FALSE),"")</f>
        <v>1</v>
      </c>
      <c r="C17" s="37" t="s">
        <v>19</v>
      </c>
      <c r="I17" s="19" t="s">
        <v>77</v>
      </c>
    </row>
    <row r="18" spans="1:9" x14ac:dyDescent="0.25">
      <c r="A18" s="82">
        <f>IF('Project 1 Input'!D37="No",5,1)</f>
        <v>1</v>
      </c>
      <c r="C18" s="37" t="s">
        <v>5</v>
      </c>
      <c r="I18" s="26" t="s">
        <v>228</v>
      </c>
    </row>
    <row r="19" spans="1:9" x14ac:dyDescent="0.25">
      <c r="A19" s="82">
        <f>IFERROR(VLOOKUP('Project 1 Input'!D38,'Hidden - Drop Down Lookup'!$B$2:$C$162,2,FALSE),"")</f>
        <v>1</v>
      </c>
      <c r="C19" s="37" t="s">
        <v>2</v>
      </c>
      <c r="I19" s="26" t="s">
        <v>81</v>
      </c>
    </row>
    <row r="20" spans="1:9" ht="13.8" thickBot="1" x14ac:dyDescent="0.3">
      <c r="A20" s="82">
        <f>IFERROR(VLOOKUP('Project 1 Input'!D39,'Hidden - Drop Down Lookup'!$B$2:$C$162,2,FALSE),"")</f>
        <v>2</v>
      </c>
      <c r="C20" s="40" t="s">
        <v>20</v>
      </c>
    </row>
    <row r="21" spans="1:9" ht="13.8" thickBot="1" x14ac:dyDescent="0.3">
      <c r="A21" s="82">
        <f>IFERROR(VLOOKUP('Project 1 Input'!D40,'Hidden - Drop Down Lookup'!$B$2:$C$162,2,FALSE),"")</f>
        <v>5</v>
      </c>
      <c r="C21" s="16"/>
    </row>
    <row r="22" spans="1:9" ht="13.8" thickBot="1" x14ac:dyDescent="0.3">
      <c r="A22" s="82">
        <f>IFERROR(VLOOKUP('Project 1 Input'!D41,'Hidden - Drop Down Lookup'!$B$2:$C$162,2,FALSE),"")</f>
        <v>1</v>
      </c>
      <c r="C22" s="38" t="s">
        <v>3</v>
      </c>
    </row>
    <row r="23" spans="1:9" x14ac:dyDescent="0.25">
      <c r="A23" s="82">
        <f>IFERROR(VLOOKUP('Project 1 Input'!D42,'Hidden - Drop Down Lookup'!$B$2:$C$162,2,FALSE),"")</f>
        <v>1</v>
      </c>
      <c r="C23" s="18"/>
    </row>
    <row r="24" spans="1:9" x14ac:dyDescent="0.25">
      <c r="A24" s="82">
        <f>IFERROR(VLOOKUP('Project 1 Input'!D43,'Hidden - Drop Down Lookup'!$B$2:$C$162,2,FALSE),"")</f>
        <v>1</v>
      </c>
      <c r="C24" s="18" t="s">
        <v>227</v>
      </c>
    </row>
    <row r="25" spans="1:9" ht="13.8" thickBot="1" x14ac:dyDescent="0.3">
      <c r="A25" s="86">
        <f>IFERROR(VLOOKUP('Project 1 Input'!D44,'Hidden - Drop Down Lookup'!$B$2:$C$162,2,FALSE),"")</f>
        <v>1</v>
      </c>
      <c r="C25" s="18" t="s">
        <v>225</v>
      </c>
    </row>
    <row r="26" spans="1:9" ht="13.8" thickBot="1" x14ac:dyDescent="0.3">
      <c r="A26" s="139">
        <f>SUM('HIDE Logic 1'!A2:A25)</f>
        <v>42</v>
      </c>
      <c r="C26" s="27" t="s">
        <v>226</v>
      </c>
    </row>
  </sheetData>
  <mergeCells count="4">
    <mergeCell ref="D4:F4"/>
    <mergeCell ref="G4:I4"/>
    <mergeCell ref="J4:L4"/>
    <mergeCell ref="G3:Q3"/>
  </mergeCells>
  <conditionalFormatting sqref="A2:A25">
    <cfRule type="cellIs" dxfId="51" priority="1" stopIfTrue="1" operator="between">
      <formula>0</formula>
      <formula>5</formula>
    </cfRule>
    <cfRule type="cellIs" dxfId="50" priority="2" stopIfTrue="1" operator="notBetween">
      <formula>0</formula>
      <formula>5</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86"/>
  <sheetViews>
    <sheetView showGridLines="0" zoomScaleNormal="100" workbookViewId="0">
      <selection activeCell="D44" sqref="D44"/>
    </sheetView>
  </sheetViews>
  <sheetFormatPr defaultColWidth="9.21875" defaultRowHeight="17.399999999999999" zeroHeight="1" x14ac:dyDescent="0.25"/>
  <cols>
    <col min="1" max="1" width="2.77734375" style="1" customWidth="1"/>
    <col min="2" max="2" width="10.77734375" style="68" customWidth="1"/>
    <col min="3" max="3" width="46.77734375" style="14" customWidth="1"/>
    <col min="4" max="4" width="86.44140625" style="67" customWidth="1"/>
    <col min="5" max="5" width="38.77734375" style="14" customWidth="1"/>
    <col min="6" max="6" width="41.77734375" style="14" customWidth="1"/>
    <col min="7" max="7" width="3.77734375" style="13" customWidth="1"/>
    <col min="8" max="8" width="42.5546875" style="1" customWidth="1"/>
    <col min="18" max="16383" width="5.77734375" style="1" customWidth="1"/>
    <col min="16384" max="16384" width="15.77734375" style="1" customWidth="1"/>
  </cols>
  <sheetData>
    <row r="1" spans="1:7" ht="15" customHeight="1" x14ac:dyDescent="0.25">
      <c r="B1" s="8"/>
      <c r="C1" s="1"/>
      <c r="D1" s="34"/>
      <c r="E1" s="1"/>
      <c r="F1" s="1"/>
    </row>
    <row r="2" spans="1:7" ht="33.75" customHeight="1" x14ac:dyDescent="0.25">
      <c r="B2" s="232" t="s">
        <v>202</v>
      </c>
      <c r="C2" s="233"/>
      <c r="D2" s="233"/>
      <c r="E2" s="234"/>
      <c r="F2" s="181"/>
      <c r="G2" s="8"/>
    </row>
    <row r="3" spans="1:7" s="8" customFormat="1" ht="16.2" thickBot="1" x14ac:dyDescent="0.3">
      <c r="A3" s="11"/>
      <c r="G3" s="44"/>
    </row>
    <row r="4" spans="1:7" ht="22.8" x14ac:dyDescent="0.25">
      <c r="A4" s="9"/>
      <c r="C4" s="70" t="s">
        <v>10</v>
      </c>
      <c r="D4" s="133" t="s">
        <v>235</v>
      </c>
      <c r="E4" s="9"/>
      <c r="F4" s="43"/>
      <c r="G4" s="44"/>
    </row>
    <row r="5" spans="1:7" ht="22.8" x14ac:dyDescent="0.25">
      <c r="A5" s="9"/>
      <c r="C5" s="71" t="s">
        <v>11</v>
      </c>
      <c r="D5" s="134" t="s">
        <v>18</v>
      </c>
      <c r="E5" s="9"/>
      <c r="F5" s="43"/>
      <c r="G5" s="44"/>
    </row>
    <row r="6" spans="1:7" x14ac:dyDescent="0.25">
      <c r="A6" s="10"/>
      <c r="C6" s="71" t="s">
        <v>3</v>
      </c>
      <c r="D6" s="135"/>
      <c r="E6" s="15"/>
      <c r="F6" s="11"/>
      <c r="G6" s="44"/>
    </row>
    <row r="7" spans="1:7" ht="18" thickBot="1" x14ac:dyDescent="0.3">
      <c r="A7" s="10"/>
      <c r="C7" s="72" t="s">
        <v>4</v>
      </c>
      <c r="D7" s="136"/>
      <c r="E7" s="9"/>
      <c r="F7" s="41"/>
      <c r="G7" s="44"/>
    </row>
    <row r="8" spans="1:7" ht="18" thickBot="1" x14ac:dyDescent="0.3">
      <c r="A8" s="41"/>
      <c r="B8" s="11"/>
      <c r="C8" s="41"/>
      <c r="D8" s="45"/>
      <c r="E8" s="41"/>
      <c r="F8" s="41"/>
      <c r="G8" s="44"/>
    </row>
    <row r="9" spans="1:7" ht="16.2" thickBot="1" x14ac:dyDescent="0.3">
      <c r="A9" s="41"/>
      <c r="B9" s="73"/>
      <c r="C9" s="73" t="s">
        <v>212</v>
      </c>
      <c r="D9" s="74" t="s">
        <v>23</v>
      </c>
      <c r="E9" s="69"/>
      <c r="F9" s="41"/>
      <c r="G9" s="44"/>
    </row>
    <row r="10" spans="1:7" ht="15.75" customHeight="1" x14ac:dyDescent="0.25">
      <c r="A10" s="41"/>
      <c r="B10" s="75">
        <v>1.1000000000000001</v>
      </c>
      <c r="C10" s="76" t="s">
        <v>127</v>
      </c>
      <c r="D10" s="77">
        <v>0.15</v>
      </c>
      <c r="E10" s="231" t="s">
        <v>213</v>
      </c>
      <c r="F10" s="180"/>
      <c r="G10" s="44"/>
    </row>
    <row r="11" spans="1:7" ht="15.6" x14ac:dyDescent="0.25">
      <c r="A11" s="41"/>
      <c r="B11" s="75">
        <v>1.2</v>
      </c>
      <c r="C11" s="76" t="s">
        <v>126</v>
      </c>
      <c r="D11" s="77">
        <v>0.15</v>
      </c>
      <c r="E11" s="231"/>
      <c r="F11" s="180"/>
      <c r="G11" s="44"/>
    </row>
    <row r="12" spans="1:7" ht="15.6" x14ac:dyDescent="0.25">
      <c r="A12" s="41"/>
      <c r="B12" s="75">
        <v>1.3</v>
      </c>
      <c r="C12" s="76" t="s">
        <v>128</v>
      </c>
      <c r="D12" s="77">
        <v>0.15</v>
      </c>
      <c r="E12" s="231"/>
      <c r="F12" s="180"/>
      <c r="G12" s="44"/>
    </row>
    <row r="13" spans="1:7" ht="15.6" x14ac:dyDescent="0.25">
      <c r="A13" s="41"/>
      <c r="B13" s="75">
        <v>1.4</v>
      </c>
      <c r="C13" s="76" t="s">
        <v>129</v>
      </c>
      <c r="D13" s="77">
        <v>0.15</v>
      </c>
      <c r="E13" s="231"/>
      <c r="F13" s="180"/>
      <c r="G13" s="44"/>
    </row>
    <row r="14" spans="1:7" ht="15.6" x14ac:dyDescent="0.25">
      <c r="A14" s="41"/>
      <c r="B14" s="75">
        <v>1.5</v>
      </c>
      <c r="C14" s="76" t="s">
        <v>130</v>
      </c>
      <c r="D14" s="77">
        <v>0.1</v>
      </c>
      <c r="E14" s="231"/>
      <c r="F14" s="180"/>
      <c r="G14" s="44"/>
    </row>
    <row r="15" spans="1:7" ht="15.6" x14ac:dyDescent="0.25">
      <c r="A15" s="41"/>
      <c r="B15" s="75">
        <v>1.6</v>
      </c>
      <c r="C15" s="76" t="s">
        <v>131</v>
      </c>
      <c r="D15" s="77">
        <v>0.1</v>
      </c>
      <c r="E15" s="231"/>
      <c r="F15" s="180"/>
      <c r="G15" s="44"/>
    </row>
    <row r="16" spans="1:7" ht="15.6" x14ac:dyDescent="0.25">
      <c r="A16" s="41"/>
      <c r="B16" s="137">
        <v>1.7</v>
      </c>
      <c r="C16" s="132" t="s">
        <v>132</v>
      </c>
      <c r="D16" s="131">
        <v>0.1</v>
      </c>
      <c r="E16" s="231"/>
      <c r="F16" s="180"/>
      <c r="G16" s="44"/>
    </row>
    <row r="17" spans="1:17" ht="16.2" thickBot="1" x14ac:dyDescent="0.3">
      <c r="A17" s="41"/>
      <c r="B17" s="78">
        <v>1.8</v>
      </c>
      <c r="C17" s="138" t="s">
        <v>125</v>
      </c>
      <c r="D17" s="79">
        <v>0.1</v>
      </c>
      <c r="F17" s="41"/>
      <c r="G17" s="44"/>
    </row>
    <row r="18" spans="1:17" ht="16.2" thickBot="1" x14ac:dyDescent="0.3">
      <c r="A18" s="41"/>
      <c r="B18" s="11"/>
      <c r="C18" s="41"/>
      <c r="D18" s="80">
        <f>SUM(D10:D17)</f>
        <v>0.99999999999999989</v>
      </c>
      <c r="E18" s="94" t="s">
        <v>92</v>
      </c>
      <c r="F18" s="41"/>
      <c r="G18" s="44"/>
    </row>
    <row r="19" spans="1:17" ht="18" thickBot="1" x14ac:dyDescent="0.3">
      <c r="A19" s="41"/>
      <c r="B19" s="11"/>
      <c r="C19" s="41"/>
      <c r="D19" s="45"/>
      <c r="E19" s="41"/>
      <c r="F19" s="41"/>
      <c r="G19" s="46"/>
    </row>
    <row r="20" spans="1:17" x14ac:dyDescent="0.25">
      <c r="A20" s="45"/>
      <c r="B20" s="153"/>
      <c r="C20" s="143" t="s">
        <v>6</v>
      </c>
      <c r="D20" s="140" t="s">
        <v>1</v>
      </c>
      <c r="E20" s="142" t="s">
        <v>214</v>
      </c>
      <c r="F20" s="46"/>
      <c r="G20" s="1"/>
      <c r="H20"/>
      <c r="Q20" s="35"/>
    </row>
    <row r="21" spans="1:17" ht="26.25" customHeight="1" x14ac:dyDescent="0.25">
      <c r="A21" s="45"/>
      <c r="B21" s="154">
        <v>1</v>
      </c>
      <c r="C21" s="144" t="s">
        <v>133</v>
      </c>
      <c r="D21" s="81" t="s">
        <v>218</v>
      </c>
      <c r="E21" s="83" t="s">
        <v>63</v>
      </c>
      <c r="F21" s="46"/>
      <c r="G21" s="1"/>
      <c r="H21"/>
      <c r="Q21" s="35"/>
    </row>
    <row r="22" spans="1:17" ht="42" customHeight="1" x14ac:dyDescent="0.25">
      <c r="A22" s="45"/>
      <c r="B22" s="154">
        <v>2</v>
      </c>
      <c r="C22" s="144" t="s">
        <v>200</v>
      </c>
      <c r="D22" s="81" t="s">
        <v>28</v>
      </c>
      <c r="E22" s="83" t="s">
        <v>64</v>
      </c>
      <c r="F22" s="46"/>
      <c r="G22" s="1"/>
      <c r="H22"/>
      <c r="Q22" s="35"/>
    </row>
    <row r="23" spans="1:17" ht="62.25" customHeight="1" x14ac:dyDescent="0.25">
      <c r="A23" s="45"/>
      <c r="B23" s="154">
        <v>3</v>
      </c>
      <c r="C23" s="144" t="s">
        <v>134</v>
      </c>
      <c r="D23" s="81" t="s">
        <v>31</v>
      </c>
      <c r="E23" s="83" t="s">
        <v>63</v>
      </c>
      <c r="F23" s="46"/>
      <c r="G23" s="1"/>
      <c r="H23"/>
      <c r="Q23" s="35"/>
    </row>
    <row r="24" spans="1:17" ht="66" x14ac:dyDescent="0.25">
      <c r="A24" s="45"/>
      <c r="B24" s="154">
        <v>4</v>
      </c>
      <c r="C24" s="144" t="s">
        <v>135</v>
      </c>
      <c r="D24" s="81" t="s">
        <v>137</v>
      </c>
      <c r="E24" s="83" t="s">
        <v>65</v>
      </c>
      <c r="F24" s="46"/>
      <c r="G24" s="1"/>
      <c r="H24"/>
      <c r="Q24" s="35"/>
    </row>
    <row r="25" spans="1:17" ht="30" customHeight="1" x14ac:dyDescent="0.25">
      <c r="A25" s="45"/>
      <c r="B25" s="154">
        <v>5</v>
      </c>
      <c r="C25" s="145" t="s">
        <v>201</v>
      </c>
      <c r="D25" s="81" t="s">
        <v>36</v>
      </c>
      <c r="E25" s="83" t="s">
        <v>66</v>
      </c>
      <c r="F25" s="46"/>
      <c r="G25" s="1"/>
      <c r="H25"/>
      <c r="Q25" s="35"/>
    </row>
    <row r="26" spans="1:17" ht="25.5" customHeight="1" x14ac:dyDescent="0.25">
      <c r="A26" s="45"/>
      <c r="B26" s="154">
        <v>6</v>
      </c>
      <c r="C26" s="146" t="s">
        <v>141</v>
      </c>
      <c r="D26" s="84" t="s">
        <v>37</v>
      </c>
      <c r="E26" s="83" t="s">
        <v>87</v>
      </c>
      <c r="F26" s="46"/>
      <c r="G26" s="1"/>
      <c r="H26"/>
      <c r="Q26" s="35"/>
    </row>
    <row r="27" spans="1:17" ht="27" customHeight="1" x14ac:dyDescent="0.25">
      <c r="A27" s="45"/>
      <c r="B27" s="154">
        <v>7</v>
      </c>
      <c r="C27" s="144" t="s">
        <v>144</v>
      </c>
      <c r="D27" s="81" t="s">
        <v>145</v>
      </c>
      <c r="E27" s="83" t="s">
        <v>197</v>
      </c>
      <c r="F27" s="46"/>
      <c r="G27" s="1"/>
      <c r="H27"/>
      <c r="Q27" s="35"/>
    </row>
    <row r="28" spans="1:17" ht="36" customHeight="1" x14ac:dyDescent="0.25">
      <c r="A28" s="45"/>
      <c r="B28" s="154">
        <v>8</v>
      </c>
      <c r="C28" s="147" t="s">
        <v>148</v>
      </c>
      <c r="D28" s="81" t="s">
        <v>149</v>
      </c>
      <c r="E28" s="83" t="s">
        <v>197</v>
      </c>
      <c r="F28" s="47"/>
      <c r="G28" s="1"/>
      <c r="H28"/>
      <c r="Q28" s="35"/>
    </row>
    <row r="29" spans="1:17" ht="33" customHeight="1" x14ac:dyDescent="0.25">
      <c r="A29" s="47"/>
      <c r="B29" s="154">
        <v>9</v>
      </c>
      <c r="C29" s="148" t="s">
        <v>151</v>
      </c>
      <c r="D29" s="88" t="s">
        <v>153</v>
      </c>
      <c r="E29" s="83" t="s">
        <v>155</v>
      </c>
      <c r="F29" s="46"/>
      <c r="G29" s="1"/>
      <c r="H29"/>
      <c r="Q29" s="12"/>
    </row>
    <row r="30" spans="1:17" ht="27" customHeight="1" x14ac:dyDescent="0.25">
      <c r="A30" s="47"/>
      <c r="B30" s="154">
        <v>10</v>
      </c>
      <c r="C30" s="144" t="s">
        <v>157</v>
      </c>
      <c r="D30" s="81" t="s">
        <v>159</v>
      </c>
      <c r="E30" s="83" t="s">
        <v>156</v>
      </c>
      <c r="F30" s="46"/>
      <c r="G30" s="1"/>
      <c r="H30"/>
      <c r="Q30" s="12"/>
    </row>
    <row r="31" spans="1:17" ht="32.25" customHeight="1" x14ac:dyDescent="0.25">
      <c r="A31" s="45"/>
      <c r="B31" s="154">
        <v>11</v>
      </c>
      <c r="C31" s="146" t="s">
        <v>160</v>
      </c>
      <c r="D31" s="81" t="s">
        <v>209</v>
      </c>
      <c r="E31" s="83" t="s">
        <v>197</v>
      </c>
      <c r="F31" s="46"/>
      <c r="G31" s="1"/>
      <c r="H31"/>
      <c r="Q31" s="35"/>
    </row>
    <row r="32" spans="1:17" ht="25.5" customHeight="1" x14ac:dyDescent="0.25">
      <c r="A32" s="45"/>
      <c r="B32" s="154">
        <v>12</v>
      </c>
      <c r="C32" s="146" t="s">
        <v>163</v>
      </c>
      <c r="D32" s="84" t="s">
        <v>165</v>
      </c>
      <c r="E32" s="83" t="s">
        <v>67</v>
      </c>
      <c r="F32" s="46"/>
      <c r="G32" s="1"/>
      <c r="H32"/>
      <c r="Q32" s="35"/>
    </row>
    <row r="33" spans="1:18" ht="33.75" customHeight="1" x14ac:dyDescent="0.25">
      <c r="A33" s="45"/>
      <c r="B33" s="154">
        <v>13</v>
      </c>
      <c r="C33" s="146" t="s">
        <v>167</v>
      </c>
      <c r="D33" s="81" t="s">
        <v>55</v>
      </c>
      <c r="E33" s="83" t="s">
        <v>198</v>
      </c>
      <c r="F33" s="46"/>
      <c r="G33" s="1"/>
      <c r="H33"/>
      <c r="Q33" s="35"/>
    </row>
    <row r="34" spans="1:18" ht="33.75" customHeight="1" x14ac:dyDescent="0.25">
      <c r="A34" s="45"/>
      <c r="B34" s="154">
        <v>14</v>
      </c>
      <c r="C34" s="146" t="s">
        <v>170</v>
      </c>
      <c r="D34" s="81" t="s">
        <v>172</v>
      </c>
      <c r="E34" s="83" t="s">
        <v>68</v>
      </c>
      <c r="F34" s="46"/>
      <c r="G34" s="1"/>
      <c r="H34"/>
      <c r="Q34" s="35"/>
    </row>
    <row r="35" spans="1:18" ht="33.75" customHeight="1" x14ac:dyDescent="0.25">
      <c r="A35" s="45"/>
      <c r="B35" s="154">
        <v>15</v>
      </c>
      <c r="C35" s="149" t="s">
        <v>174</v>
      </c>
      <c r="D35" s="81" t="s">
        <v>175</v>
      </c>
      <c r="E35" s="83" t="s">
        <v>68</v>
      </c>
      <c r="F35" s="46"/>
      <c r="G35" s="1"/>
      <c r="H35"/>
      <c r="Q35" s="12"/>
    </row>
    <row r="36" spans="1:18" ht="35.25" customHeight="1" x14ac:dyDescent="0.25">
      <c r="A36" s="45"/>
      <c r="B36" s="154">
        <v>16</v>
      </c>
      <c r="C36" s="149" t="s">
        <v>176</v>
      </c>
      <c r="D36" s="81" t="s">
        <v>180</v>
      </c>
      <c r="E36" s="83" t="s">
        <v>69</v>
      </c>
      <c r="F36" s="46"/>
      <c r="G36" s="1"/>
      <c r="H36"/>
      <c r="Q36" s="12"/>
    </row>
    <row r="37" spans="1:18" ht="33.75" customHeight="1" x14ac:dyDescent="0.25">
      <c r="A37" s="45"/>
      <c r="B37" s="154">
        <v>17</v>
      </c>
      <c r="C37" s="146" t="s">
        <v>22</v>
      </c>
      <c r="D37" s="81" t="s">
        <v>47</v>
      </c>
      <c r="E37" s="83" t="s">
        <v>69</v>
      </c>
      <c r="F37" s="46"/>
      <c r="G37" s="1"/>
      <c r="H37"/>
      <c r="Q37" s="35"/>
    </row>
    <row r="38" spans="1:18" ht="37.5" customHeight="1" x14ac:dyDescent="0.25">
      <c r="A38" s="45"/>
      <c r="B38" s="154">
        <v>18</v>
      </c>
      <c r="C38" s="150" t="s">
        <v>84</v>
      </c>
      <c r="D38" s="88" t="s">
        <v>91</v>
      </c>
      <c r="E38" s="83" t="s">
        <v>70</v>
      </c>
      <c r="F38" s="46"/>
      <c r="G38" s="1"/>
      <c r="H38"/>
      <c r="Q38" s="35"/>
    </row>
    <row r="39" spans="1:18" ht="33" customHeight="1" x14ac:dyDescent="0.25">
      <c r="A39" s="45"/>
      <c r="B39" s="154">
        <v>19</v>
      </c>
      <c r="C39" s="151" t="s">
        <v>181</v>
      </c>
      <c r="D39" s="81" t="s">
        <v>185</v>
      </c>
      <c r="E39" s="83" t="s">
        <v>199</v>
      </c>
      <c r="F39" s="46"/>
      <c r="G39" s="1"/>
      <c r="H39"/>
      <c r="Q39" s="35"/>
    </row>
    <row r="40" spans="1:18" ht="28.5" customHeight="1" x14ac:dyDescent="0.25">
      <c r="A40" s="45"/>
      <c r="B40" s="154">
        <v>20</v>
      </c>
      <c r="C40" s="146" t="s">
        <v>186</v>
      </c>
      <c r="D40" s="81" t="s">
        <v>189</v>
      </c>
      <c r="E40" s="83" t="s">
        <v>71</v>
      </c>
      <c r="F40" s="46"/>
      <c r="G40" s="1"/>
      <c r="H40"/>
      <c r="Q40" s="35"/>
    </row>
    <row r="41" spans="1:18" ht="25.5" customHeight="1" x14ac:dyDescent="0.25">
      <c r="A41" s="45"/>
      <c r="B41" s="154">
        <v>21</v>
      </c>
      <c r="C41" s="144" t="s">
        <v>191</v>
      </c>
      <c r="D41" s="84" t="s">
        <v>193</v>
      </c>
      <c r="E41" s="83" t="s">
        <v>72</v>
      </c>
      <c r="F41" s="46"/>
      <c r="G41" s="1"/>
      <c r="H41"/>
      <c r="Q41" s="12"/>
    </row>
    <row r="42" spans="1:18" ht="36" customHeight="1" x14ac:dyDescent="0.25">
      <c r="A42" s="45"/>
      <c r="B42" s="154">
        <v>22</v>
      </c>
      <c r="C42" s="146" t="s">
        <v>196</v>
      </c>
      <c r="D42" s="81" t="s">
        <v>47</v>
      </c>
      <c r="E42" s="83" t="s">
        <v>73</v>
      </c>
      <c r="F42" s="46"/>
      <c r="G42" s="1"/>
      <c r="H42"/>
      <c r="Q42" s="35"/>
    </row>
    <row r="43" spans="1:18" ht="33" customHeight="1" x14ac:dyDescent="0.25">
      <c r="A43" s="45"/>
      <c r="B43" s="154">
        <v>23</v>
      </c>
      <c r="C43" s="146" t="s">
        <v>204</v>
      </c>
      <c r="D43" s="81" t="s">
        <v>47</v>
      </c>
      <c r="E43" s="83" t="s">
        <v>74</v>
      </c>
      <c r="F43" s="46"/>
      <c r="G43" s="1"/>
      <c r="H43"/>
      <c r="Q43" s="35"/>
    </row>
    <row r="44" spans="1:18" ht="45.75" customHeight="1" thickBot="1" x14ac:dyDescent="0.3">
      <c r="A44" s="45"/>
      <c r="B44" s="155">
        <v>24</v>
      </c>
      <c r="C44" s="152" t="s">
        <v>93</v>
      </c>
      <c r="D44" s="85" t="s">
        <v>222</v>
      </c>
      <c r="E44" s="87" t="s">
        <v>75</v>
      </c>
      <c r="F44" s="46"/>
      <c r="G44" s="1"/>
      <c r="H44"/>
      <c r="Q44" s="35"/>
    </row>
    <row r="45" spans="1:18" x14ac:dyDescent="0.25">
      <c r="A45" s="45"/>
      <c r="B45" s="89"/>
      <c r="C45" s="90"/>
      <c r="D45" s="179"/>
      <c r="F45" s="90"/>
      <c r="G45" s="46"/>
      <c r="R45" s="35"/>
    </row>
    <row r="46" spans="1:18" x14ac:dyDescent="0.25"/>
    <row r="47" spans="1:18" x14ac:dyDescent="0.25"/>
    <row r="48" spans="1:1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sheetData>
  <dataConsolidate/>
  <mergeCells count="2">
    <mergeCell ref="E10:E16"/>
    <mergeCell ref="B2:E2"/>
  </mergeCells>
  <conditionalFormatting sqref="G3:G19 F20:F27 G45:G65054 F29:F44">
    <cfRule type="cellIs" dxfId="49" priority="5" stopIfTrue="1" operator="equal">
      <formula>"Updated"</formula>
    </cfRule>
    <cfRule type="cellIs" dxfId="48" priority="6" stopIfTrue="1" operator="equal">
      <formula>"Updated"</formula>
    </cfRule>
  </conditionalFormatting>
  <conditionalFormatting sqref="D18">
    <cfRule type="cellIs" dxfId="47" priority="1" operator="equal">
      <formula>1</formula>
    </cfRule>
    <cfRule type="cellIs" dxfId="46" priority="2" operator="notEqual">
      <formula>1</formula>
    </cfRule>
  </conditionalFormatting>
  <dataValidations count="24">
    <dataValidation type="list" allowBlank="1" showInputMessage="1" showErrorMessage="1" sqref="D36">
      <formula1>Knowledge</formula1>
    </dataValidation>
    <dataValidation type="list" allowBlank="1" showInputMessage="1" showErrorMessage="1" sqref="D35">
      <formula1>Team</formula1>
    </dataValidation>
    <dataValidation type="list" allowBlank="1" showInputMessage="1" showErrorMessage="1" sqref="D34">
      <formula1>Criteria3</formula1>
    </dataValidation>
    <dataValidation type="list" allowBlank="1" showInputMessage="1" showErrorMessage="1" sqref="D21">
      <formula1>Dollars</formula1>
    </dataValidation>
    <dataValidation type="list" allowBlank="1" showInputMessage="1" showErrorMessage="1" sqref="D41">
      <formula1>ProjReq2</formula1>
    </dataValidation>
    <dataValidation type="list" allowBlank="1" showInputMessage="1" showErrorMessage="1" sqref="D38">
      <formula1>ManReq</formula1>
    </dataValidation>
    <dataValidation type="list" allowBlank="1" showInputMessage="1" showErrorMessage="1" sqref="D44">
      <formula1>Integration</formula1>
    </dataValidation>
    <dataValidation type="list" allowBlank="1" showInputMessage="1" showErrorMessage="1" sqref="D39">
      <formula1>Customer</formula1>
    </dataValidation>
    <dataValidation type="list" allowBlank="1" showInputMessage="1" showErrorMessage="1" sqref="D40">
      <formula1>Require</formula1>
    </dataValidation>
    <dataValidation type="list" allowBlank="1" showInputMessage="1" showErrorMessage="1" sqref="D33">
      <formula1>Contract</formula1>
    </dataValidation>
    <dataValidation type="list" allowBlank="1" showInputMessage="1" showErrorMessage="1" sqref="D42:D43 D37">
      <formula1>YesNo</formula1>
    </dataValidation>
    <dataValidation type="list" allowBlank="1" showInputMessage="1" showErrorMessage="1" sqref="D32">
      <formula1>Bidder</formula1>
    </dataValidation>
    <dataValidation type="list" allowBlank="1" showInputMessage="1" showErrorMessage="1" sqref="D31">
      <formula1>Criteria4</formula1>
    </dataValidation>
    <dataValidation type="list" allowBlank="1" showInputMessage="1" showErrorMessage="1" sqref="D30">
      <formula1>ComPoint</formula1>
    </dataValidation>
    <dataValidation type="list" allowBlank="1" showInputMessage="1" showErrorMessage="1" sqref="D29">
      <formula1>ProjRel</formula1>
    </dataValidation>
    <dataValidation type="list" allowBlank="1" showInputMessage="1" showErrorMessage="1" sqref="D28">
      <formula1>BusBen</formula1>
    </dataValidation>
    <dataValidation type="list" allowBlank="1" showInputMessage="1" showErrorMessage="1" sqref="D27">
      <formula1>ProjAlign</formula1>
    </dataValidation>
    <dataValidation type="list" allowBlank="1" showInputMessage="1" showErrorMessage="1" sqref="D22">
      <formula1>PRocurement</formula1>
    </dataValidation>
    <dataValidation type="list" allowBlank="1" showInputMessage="1" showErrorMessage="1" sqref="D26">
      <formula1>BusProc</formula1>
    </dataValidation>
    <dataValidation type="list" allowBlank="1" showInputMessage="1" showErrorMessage="1" sqref="D25">
      <formula1>Months</formula1>
    </dataValidation>
    <dataValidation type="list" allowBlank="1" showInputMessage="1" showErrorMessage="1" sqref="D24">
      <formula1>Range</formula1>
    </dataValidation>
    <dataValidation type="list" allowBlank="1" showInputMessage="1" showErrorMessage="1" sqref="D23">
      <formula1>Size</formula1>
    </dataValidation>
    <dataValidation type="list" allowBlank="1" showInputMessage="1" showErrorMessage="1" sqref="D7">
      <formula1>Status</formula1>
    </dataValidation>
    <dataValidation type="list" showInputMessage="1" showErrorMessage="1" sqref="D6">
      <formula1>Type</formula1>
    </dataValidation>
  </dataValidations>
  <pageMargins left="0.75" right="0.75" top="1" bottom="1" header="0.5" footer="0.5"/>
  <pageSetup scale="19" fitToHeight="1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zoomScale="130" zoomScaleNormal="130" workbookViewId="0"/>
  </sheetViews>
  <sheetFormatPr defaultRowHeight="13.2" x14ac:dyDescent="0.25"/>
  <cols>
    <col min="2" max="2" width="13.21875" customWidth="1"/>
    <col min="3" max="3" width="34.21875" bestFit="1" customWidth="1"/>
    <col min="4" max="4" width="9.21875" customWidth="1"/>
    <col min="5" max="5" width="2.5546875" customWidth="1"/>
    <col min="6" max="6" width="9.21875" customWidth="1"/>
    <col min="8" max="8" width="2.5546875" customWidth="1"/>
    <col min="11" max="11" width="3.21875" customWidth="1"/>
    <col min="14" max="14" width="8.44140625" customWidth="1"/>
    <col min="16" max="16" width="19.21875" bestFit="1" customWidth="1"/>
    <col min="17" max="17" width="11.5546875" customWidth="1"/>
    <col min="19" max="19" width="19.21875" bestFit="1" customWidth="1"/>
    <col min="21" max="21" width="11.77734375" bestFit="1" customWidth="1"/>
  </cols>
  <sheetData>
    <row r="1" spans="1:21" ht="15.6" x14ac:dyDescent="0.25">
      <c r="A1" s="141" t="s">
        <v>8</v>
      </c>
    </row>
    <row r="2" spans="1:21" x14ac:dyDescent="0.25">
      <c r="A2" s="82">
        <f>IFERROR(VLOOKUP('Project 2 Input'!D21,'Hidden - Drop Down Lookup'!$B$2:$C$162,2,FALSE),"")</f>
        <v>4</v>
      </c>
      <c r="U2" s="19"/>
    </row>
    <row r="3" spans="1:21" ht="13.8" thickBot="1" x14ac:dyDescent="0.3">
      <c r="A3" s="82">
        <f>IFERROR(VLOOKUP('Project 2 Input'!D22,'Hidden - Drop Down Lookup'!$B$2:$C$162,2,FALSE),"")</f>
        <v>4</v>
      </c>
      <c r="G3" s="242" t="s">
        <v>88</v>
      </c>
      <c r="H3" s="242"/>
      <c r="I3" s="242"/>
      <c r="J3" s="242"/>
      <c r="K3" s="242"/>
      <c r="L3" s="242"/>
      <c r="M3" s="242"/>
      <c r="N3" s="242"/>
      <c r="O3" s="242"/>
      <c r="P3" s="242"/>
      <c r="Q3" s="242"/>
      <c r="U3" s="19"/>
    </row>
    <row r="4" spans="1:21" x14ac:dyDescent="0.25">
      <c r="A4" s="82">
        <f>IFERROR(VLOOKUP('Project 2 Input'!D23,'Hidden - Drop Down Lookup'!$B$2:$C$162,2,FALSE),"")</f>
        <v>3</v>
      </c>
      <c r="B4" s="158">
        <f>'Level Thresholds'!B7</f>
        <v>0</v>
      </c>
      <c r="C4" s="159" t="str">
        <f>'Level Thresholds'!C7</f>
        <v>Risk Category</v>
      </c>
      <c r="D4" s="241" t="str">
        <f>'Level Thresholds'!D7</f>
        <v>Level 1</v>
      </c>
      <c r="E4" s="241"/>
      <c r="F4" s="241"/>
      <c r="G4" s="241" t="str">
        <f>'Level Thresholds'!G7</f>
        <v>Level 2</v>
      </c>
      <c r="H4" s="241"/>
      <c r="I4" s="241"/>
      <c r="J4" s="241" t="str">
        <f>'Level Thresholds'!J7</f>
        <v>Level 3</v>
      </c>
      <c r="K4" s="241"/>
      <c r="L4" s="241"/>
      <c r="M4" s="160" t="s">
        <v>8</v>
      </c>
      <c r="N4" s="160" t="s">
        <v>17</v>
      </c>
      <c r="O4" s="161"/>
      <c r="P4" s="162" t="s">
        <v>24</v>
      </c>
      <c r="Q4" s="163"/>
      <c r="R4" s="19"/>
      <c r="S4" s="24"/>
      <c r="T4" s="24"/>
    </row>
    <row r="5" spans="1:21" x14ac:dyDescent="0.25">
      <c r="A5" s="82">
        <f>IFERROR(VLOOKUP('Project 2 Input'!D24,'Hidden - Drop Down Lookup'!$B$2:$C$162,2,FALSE),"")</f>
        <v>2</v>
      </c>
      <c r="B5" s="164">
        <f>'Level Thresholds'!B8</f>
        <v>1.1000000000000001</v>
      </c>
      <c r="C5" s="165" t="str">
        <f>'Level Thresholds'!C8</f>
        <v>Scope Risks</v>
      </c>
      <c r="D5" s="166">
        <f>'Level Thresholds'!D8</f>
        <v>0</v>
      </c>
      <c r="E5" s="167" t="str">
        <f>'Level Thresholds'!E8</f>
        <v>−</v>
      </c>
      <c r="F5" s="166">
        <f>'Level Thresholds'!F8</f>
        <v>0.4</v>
      </c>
      <c r="G5" s="166">
        <f>F5+0.00000000001</f>
        <v>0.40000000001000002</v>
      </c>
      <c r="H5" s="167" t="str">
        <f>'Level Thresholds'!H8</f>
        <v>−</v>
      </c>
      <c r="I5" s="166">
        <f>'Level Thresholds'!I8</f>
        <v>0.7</v>
      </c>
      <c r="J5" s="166">
        <f>I5+0.0000000001</f>
        <v>0.70000000009999996</v>
      </c>
      <c r="K5" s="167" t="str">
        <f>'Level Thresholds'!K8</f>
        <v>−</v>
      </c>
      <c r="L5" s="166">
        <f>'Level Thresholds'!L8</f>
        <v>1</v>
      </c>
      <c r="M5" s="168">
        <f>SUMIF('Project 2 Input'!$E$21:$E$44,"*"&amp;"Scope"&amp;"*",'HIDE Logic 2'!$A$2:$A$25)/53</f>
        <v>0.69811320754716977</v>
      </c>
      <c r="N5" s="167" t="str">
        <f>IF(AND($M5&gt;=D5,$M5&lt;=F5),"Level 1",IF(AND($M5&gt;=G5,$M5&lt;=I5),"Level 2",IF(AND($M5&gt;=J5,$M5&lt;=L5),"Level 3")))</f>
        <v>Level 2</v>
      </c>
      <c r="O5" s="167">
        <f t="shared" ref="O5:O12" si="0">1*(RIGHT(N5,1))</f>
        <v>2</v>
      </c>
      <c r="P5" s="166">
        <f>'Project 2 Input'!D10</f>
        <v>0.15</v>
      </c>
      <c r="Q5" s="169">
        <f t="shared" ref="Q5:Q12" si="1">O5*P5</f>
        <v>0.3</v>
      </c>
      <c r="R5" s="36"/>
      <c r="T5" s="21"/>
    </row>
    <row r="6" spans="1:21" x14ac:dyDescent="0.25">
      <c r="A6" s="82">
        <f>IFERROR(VLOOKUP('Project 2 Input'!D25,'Hidden - Drop Down Lookup'!$B$2:$C$162,2,FALSE),"")</f>
        <v>5</v>
      </c>
      <c r="B6" s="170">
        <f>'Level Thresholds'!B9</f>
        <v>1.2</v>
      </c>
      <c r="C6" s="165" t="str">
        <f>'Level Thresholds'!C9</f>
        <v>Time Risks</v>
      </c>
      <c r="D6" s="166">
        <f>'Level Thresholds'!D9</f>
        <v>0</v>
      </c>
      <c r="E6" s="167" t="str">
        <f>'Level Thresholds'!E9</f>
        <v>−</v>
      </c>
      <c r="F6" s="166">
        <f>'Level Thresholds'!F9</f>
        <v>0.4</v>
      </c>
      <c r="G6" s="166">
        <f>F6+0.000000000001</f>
        <v>0.400000000001</v>
      </c>
      <c r="H6" s="167" t="str">
        <f>'Level Thresholds'!H9</f>
        <v>−</v>
      </c>
      <c r="I6" s="166">
        <f>'Level Thresholds'!I9</f>
        <v>0.7</v>
      </c>
      <c r="J6" s="166">
        <f>I6+0.0000000001</f>
        <v>0.70000000009999996</v>
      </c>
      <c r="K6" s="167" t="str">
        <f>'Level Thresholds'!K9</f>
        <v>−</v>
      </c>
      <c r="L6" s="166">
        <f>'Level Thresholds'!L9</f>
        <v>1</v>
      </c>
      <c r="M6" s="168">
        <f>SUMIF('Project 2 Input'!$E$21:$E$44,"*"&amp;"Time"&amp;"*",'HIDE Logic 2'!$A$2:$A$25)/64</f>
        <v>0.75</v>
      </c>
      <c r="N6" s="167" t="str">
        <f t="shared" ref="N6:N12" si="2">IF(AND($M6&gt;=D6,$M6&lt;=F6),"Level 1",IF(AND($M6&gt;=G6,$M6&lt;=I6),"Level 2",IF(AND($M6&gt;=J6,$M6&lt;=L6),"Level 3")))</f>
        <v>Level 3</v>
      </c>
      <c r="O6" s="167">
        <f t="shared" si="0"/>
        <v>3</v>
      </c>
      <c r="P6" s="166">
        <f>'Project 2 Input'!D11</f>
        <v>0.15</v>
      </c>
      <c r="Q6" s="169">
        <f t="shared" si="1"/>
        <v>0.44999999999999996</v>
      </c>
      <c r="R6" s="36"/>
    </row>
    <row r="7" spans="1:21" x14ac:dyDescent="0.25">
      <c r="A7" s="82">
        <f>IFERROR(VLOOKUP('Project 2 Input'!D26,'Hidden - Drop Down Lookup'!$B$2:$C$162,2,FALSE),"")</f>
        <v>3</v>
      </c>
      <c r="B7" s="170">
        <f>'Level Thresholds'!B10</f>
        <v>1.3</v>
      </c>
      <c r="C7" s="165" t="str">
        <f>'Level Thresholds'!C10</f>
        <v>Cost Risks</v>
      </c>
      <c r="D7" s="166">
        <f>'Level Thresholds'!D10</f>
        <v>0</v>
      </c>
      <c r="E7" s="167" t="str">
        <f>'Level Thresholds'!E10</f>
        <v>−</v>
      </c>
      <c r="F7" s="166">
        <f>'Level Thresholds'!F10</f>
        <v>0.4</v>
      </c>
      <c r="G7" s="166">
        <f>F7+0.000001</f>
        <v>0.400001</v>
      </c>
      <c r="H7" s="167" t="str">
        <f>'Level Thresholds'!H10</f>
        <v>−</v>
      </c>
      <c r="I7" s="166">
        <f>'Level Thresholds'!I10</f>
        <v>0.7</v>
      </c>
      <c r="J7" s="166">
        <f>I7+0.000000001</f>
        <v>0.70000000099999993</v>
      </c>
      <c r="K7" s="167" t="str">
        <f>'Level Thresholds'!K10</f>
        <v>−</v>
      </c>
      <c r="L7" s="166">
        <f>'Level Thresholds'!L10</f>
        <v>1</v>
      </c>
      <c r="M7" s="168">
        <f>SUMIF('Project 2 Input'!$E$21:$E$44,"*"&amp;"Cost"&amp;"*",'HIDE Logic 2'!$A$2:$A$25)/67</f>
        <v>0.71641791044776115</v>
      </c>
      <c r="N7" s="167" t="str">
        <f t="shared" si="2"/>
        <v>Level 3</v>
      </c>
      <c r="O7" s="167">
        <f t="shared" si="0"/>
        <v>3</v>
      </c>
      <c r="P7" s="166">
        <f>'Project 2 Input'!D12</f>
        <v>0.15</v>
      </c>
      <c r="Q7" s="169">
        <f t="shared" si="1"/>
        <v>0.44999999999999996</v>
      </c>
      <c r="R7" s="36"/>
    </row>
    <row r="8" spans="1:21" x14ac:dyDescent="0.25">
      <c r="A8" s="82">
        <f>IFERROR(VLOOKUP('Project 2 Input'!D27,'Hidden - Drop Down Lookup'!$B$2:$C$162,2,FALSE),"")</f>
        <v>1</v>
      </c>
      <c r="B8" s="170">
        <f>'Level Thresholds'!B11</f>
        <v>1.4</v>
      </c>
      <c r="C8" s="165" t="str">
        <f>'Level Thresholds'!C11</f>
        <v>Quality Risks</v>
      </c>
      <c r="D8" s="166">
        <f>'Level Thresholds'!D11</f>
        <v>0</v>
      </c>
      <c r="E8" s="167" t="str">
        <f>'Level Thresholds'!E11</f>
        <v>−</v>
      </c>
      <c r="F8" s="166">
        <f>'Level Thresholds'!F11</f>
        <v>0.4</v>
      </c>
      <c r="G8" s="166">
        <f>F8+0.0000001</f>
        <v>0.40000010000000003</v>
      </c>
      <c r="H8" s="167" t="str">
        <f>'Level Thresholds'!H11</f>
        <v>−</v>
      </c>
      <c r="I8" s="166">
        <f>'Level Thresholds'!I11</f>
        <v>0.7</v>
      </c>
      <c r="J8" s="166">
        <f>I8+0.00000001</f>
        <v>0.70000001000000001</v>
      </c>
      <c r="K8" s="167" t="str">
        <f>'Level Thresholds'!K11</f>
        <v>−</v>
      </c>
      <c r="L8" s="166">
        <f>'Level Thresholds'!L11</f>
        <v>1</v>
      </c>
      <c r="M8" s="168">
        <f>SUMIF('Project 2 Input'!$E$21:$E$44,"*"&amp;"Quality"&amp;"*",'HIDE Logic 2'!$A$2:$A$25)/39</f>
        <v>0.76923076923076927</v>
      </c>
      <c r="N8" s="167" t="str">
        <f t="shared" si="2"/>
        <v>Level 3</v>
      </c>
      <c r="O8" s="167">
        <f t="shared" si="0"/>
        <v>3</v>
      </c>
      <c r="P8" s="166">
        <f>'Project 2 Input'!D13</f>
        <v>0.15</v>
      </c>
      <c r="Q8" s="169">
        <f t="shared" si="1"/>
        <v>0.44999999999999996</v>
      </c>
      <c r="R8" s="36"/>
    </row>
    <row r="9" spans="1:21" x14ac:dyDescent="0.25">
      <c r="A9" s="82">
        <f>IFERROR(VLOOKUP('Project 2 Input'!D28,'Hidden - Drop Down Lookup'!$B$2:$C$162,2,FALSE),"")</f>
        <v>1</v>
      </c>
      <c r="B9" s="170">
        <f>'Level Thresholds'!B12</f>
        <v>1.5</v>
      </c>
      <c r="C9" s="165" t="str">
        <f>'Level Thresholds'!C12</f>
        <v>Human Resources Risks</v>
      </c>
      <c r="D9" s="166">
        <f>'Level Thresholds'!D12</f>
        <v>0</v>
      </c>
      <c r="E9" s="167" t="str">
        <f>'Level Thresholds'!E12</f>
        <v>−</v>
      </c>
      <c r="F9" s="166">
        <f>'Level Thresholds'!F12</f>
        <v>0.4</v>
      </c>
      <c r="G9" s="166">
        <f>F9+0.0000000000000001</f>
        <v>0.40000000000000013</v>
      </c>
      <c r="H9" s="167" t="str">
        <f>'Level Thresholds'!H12</f>
        <v>−</v>
      </c>
      <c r="I9" s="166">
        <f>'Level Thresholds'!I12</f>
        <v>0.7</v>
      </c>
      <c r="J9" s="166">
        <f>I9+0.0000000001</f>
        <v>0.70000000009999996</v>
      </c>
      <c r="K9" s="167" t="str">
        <f>'Level Thresholds'!K12</f>
        <v>−</v>
      </c>
      <c r="L9" s="166">
        <f>'Level Thresholds'!L12</f>
        <v>1</v>
      </c>
      <c r="M9" s="168">
        <f>SUMIF('Project 2 Input'!$E$21:$E$44,"*"&amp;"HR"&amp;"*",'HIDE Logic 2'!$A$2:$A$25)/34</f>
        <v>0.6470588235294118</v>
      </c>
      <c r="N9" s="167" t="str">
        <f t="shared" si="2"/>
        <v>Level 2</v>
      </c>
      <c r="O9" s="167">
        <f t="shared" si="0"/>
        <v>2</v>
      </c>
      <c r="P9" s="166">
        <f>'Project 2 Input'!D14</f>
        <v>0.1</v>
      </c>
      <c r="Q9" s="169">
        <f t="shared" si="1"/>
        <v>0.2</v>
      </c>
      <c r="R9" s="36"/>
    </row>
    <row r="10" spans="1:21" x14ac:dyDescent="0.25">
      <c r="A10" s="82">
        <f>IFERROR(VLOOKUP('Project 2 Input'!D29,'Hidden - Drop Down Lookup'!$B$2:$C$162,2,FALSE),"")</f>
        <v>3</v>
      </c>
      <c r="B10" s="170">
        <f>'Level Thresholds'!B13</f>
        <v>1.6</v>
      </c>
      <c r="C10" s="165" t="str">
        <f>'Level Thresholds'!C13</f>
        <v>Communications Risks</v>
      </c>
      <c r="D10" s="166">
        <f>'Level Thresholds'!D13</f>
        <v>0</v>
      </c>
      <c r="E10" s="167" t="str">
        <f>'Level Thresholds'!E13</f>
        <v>−</v>
      </c>
      <c r="F10" s="166">
        <f>'Level Thresholds'!F13</f>
        <v>0.4</v>
      </c>
      <c r="G10" s="166">
        <f>F10+0.000000000001</f>
        <v>0.400000000001</v>
      </c>
      <c r="H10" s="167" t="str">
        <f>'Level Thresholds'!H13</f>
        <v>−</v>
      </c>
      <c r="I10" s="166">
        <f>'Level Thresholds'!I13</f>
        <v>0.7</v>
      </c>
      <c r="J10" s="166">
        <f>I10+0.000000000001</f>
        <v>0.70000000000099993</v>
      </c>
      <c r="K10" s="167" t="str">
        <f>'Level Thresholds'!K13</f>
        <v>−</v>
      </c>
      <c r="L10" s="166">
        <f>'Level Thresholds'!L13</f>
        <v>1</v>
      </c>
      <c r="M10" s="168">
        <f>SUMIF('Project 2 Input'!$E$21:$E$44,"*"&amp;"Communication"&amp;"*",'HIDE Logic 2'!$A$2:$A$25)/40</f>
        <v>0.75</v>
      </c>
      <c r="N10" s="167" t="str">
        <f t="shared" si="2"/>
        <v>Level 3</v>
      </c>
      <c r="O10" s="167">
        <f t="shared" si="0"/>
        <v>3</v>
      </c>
      <c r="P10" s="166">
        <f>'Project 2 Input'!D15</f>
        <v>0.1</v>
      </c>
      <c r="Q10" s="169">
        <f>O10*P10</f>
        <v>0.30000000000000004</v>
      </c>
      <c r="R10" s="36"/>
    </row>
    <row r="11" spans="1:21" x14ac:dyDescent="0.25">
      <c r="A11" s="82">
        <f>IFERROR(VLOOKUP('Project 2 Input'!D30,'Hidden - Drop Down Lookup'!$B$2:$C$162,2,FALSE),"")</f>
        <v>3</v>
      </c>
      <c r="B11" s="170">
        <f>'Level Thresholds'!B14</f>
        <v>1.7</v>
      </c>
      <c r="C11" s="165" t="str">
        <f>'Level Thresholds'!C14</f>
        <v>Procurement Risks</v>
      </c>
      <c r="D11" s="166">
        <f>'Level Thresholds'!D14</f>
        <v>0</v>
      </c>
      <c r="E11" s="167" t="str">
        <f>'Level Thresholds'!E14</f>
        <v>−</v>
      </c>
      <c r="F11" s="166">
        <f>'Level Thresholds'!F14</f>
        <v>0.4</v>
      </c>
      <c r="G11" s="166">
        <f>F11+0.000000001</f>
        <v>0.40000000100000005</v>
      </c>
      <c r="H11" s="167" t="str">
        <f>'Level Thresholds'!H14</f>
        <v>−</v>
      </c>
      <c r="I11" s="166">
        <f>'Level Thresholds'!I14</f>
        <v>0.7</v>
      </c>
      <c r="J11" s="166">
        <f>I11+0.00000000000001</f>
        <v>0.70000000000000995</v>
      </c>
      <c r="K11" s="167" t="str">
        <f>'Level Thresholds'!K14</f>
        <v>−</v>
      </c>
      <c r="L11" s="166">
        <f>'Level Thresholds'!L14</f>
        <v>1</v>
      </c>
      <c r="M11" s="168">
        <f>SUMIF('Project 2 Input'!$E$21:$E$44,"*"&amp;"Procurement"&amp;"*",'HIDE Logic 2'!$A$2:$A$25)/13</f>
        <v>0.61538461538461542</v>
      </c>
      <c r="N11" s="167" t="str">
        <f t="shared" si="2"/>
        <v>Level 2</v>
      </c>
      <c r="O11" s="167">
        <f t="shared" si="0"/>
        <v>2</v>
      </c>
      <c r="P11" s="166">
        <f>'Project 2 Input'!D16</f>
        <v>0.1</v>
      </c>
      <c r="Q11" s="169">
        <f t="shared" si="1"/>
        <v>0.2</v>
      </c>
      <c r="R11" s="36"/>
    </row>
    <row r="12" spans="1:21" x14ac:dyDescent="0.25">
      <c r="A12" s="82">
        <f>IFERROR(VLOOKUP('Project 2 Input'!D31,'Hidden - Drop Down Lookup'!$B$2:$C$162,2,FALSE),"")</f>
        <v>5</v>
      </c>
      <c r="B12" s="170">
        <f>'Level Thresholds'!B15</f>
        <v>1.8</v>
      </c>
      <c r="C12" s="165" t="str">
        <f>'Level Thresholds'!C15</f>
        <v>Stakeholder Risks</v>
      </c>
      <c r="D12" s="166">
        <f>'Level Thresholds'!D15</f>
        <v>0</v>
      </c>
      <c r="E12" s="167" t="str">
        <f>'Level Thresholds'!E15</f>
        <v>−</v>
      </c>
      <c r="F12" s="166">
        <f>'Level Thresholds'!F15</f>
        <v>0.4</v>
      </c>
      <c r="G12" s="166">
        <f>F12+0.000000001</f>
        <v>0.40000000100000005</v>
      </c>
      <c r="H12" s="167" t="str">
        <f>'Level Thresholds'!H15</f>
        <v>−</v>
      </c>
      <c r="I12" s="166">
        <f>'Level Thresholds'!I15</f>
        <v>0.7</v>
      </c>
      <c r="J12" s="166">
        <f>I12+0.00000000000001</f>
        <v>0.70000000000000995</v>
      </c>
      <c r="K12" s="167" t="str">
        <f>'Level Thresholds'!K15</f>
        <v>−</v>
      </c>
      <c r="L12" s="166">
        <f>'Level Thresholds'!L15</f>
        <v>1</v>
      </c>
      <c r="M12" s="168">
        <f>SUMIF('Project 2 Input'!$E$21:$E$44,"*"&amp;"Stakeholder"&amp;"*",'HIDE Logic 2'!$A$2:$A$25)/28</f>
        <v>0.6428571428571429</v>
      </c>
      <c r="N12" s="167" t="str">
        <f t="shared" si="2"/>
        <v>Level 2</v>
      </c>
      <c r="O12" s="167">
        <f t="shared" si="0"/>
        <v>2</v>
      </c>
      <c r="P12" s="166">
        <f>'Project 2 Input'!D17</f>
        <v>0.1</v>
      </c>
      <c r="Q12" s="169">
        <f t="shared" si="1"/>
        <v>0.2</v>
      </c>
      <c r="R12" s="36"/>
    </row>
    <row r="13" spans="1:21" ht="13.8" thickBot="1" x14ac:dyDescent="0.3">
      <c r="A13" s="82">
        <f>IFERROR(VLOOKUP('Project 2 Input'!D32,'Hidden - Drop Down Lookup'!$B$2:$C$162,2,FALSE),"")</f>
        <v>3</v>
      </c>
      <c r="B13" s="171"/>
      <c r="C13" s="172" t="s">
        <v>83</v>
      </c>
      <c r="D13" s="173"/>
      <c r="E13" s="174"/>
      <c r="F13" s="173"/>
      <c r="G13" s="173"/>
      <c r="H13" s="174"/>
      <c r="I13" s="173"/>
      <c r="J13" s="173"/>
      <c r="K13" s="174"/>
      <c r="L13" s="173"/>
      <c r="M13" s="175">
        <f>AVERAGE(M5:M12)</f>
        <v>0.69863280862460886</v>
      </c>
      <c r="N13" s="174"/>
      <c r="O13" s="174">
        <f>ROUND(Q13,0)</f>
        <v>3</v>
      </c>
      <c r="P13" s="173">
        <f>'Project 2 Input'!D18</f>
        <v>0.99999999999999989</v>
      </c>
      <c r="Q13" s="176">
        <f>SUM(Q5:Q12)</f>
        <v>2.5500000000000003</v>
      </c>
      <c r="R13" s="36"/>
    </row>
    <row r="14" spans="1:21" ht="13.8" thickBot="1" x14ac:dyDescent="0.3">
      <c r="A14" s="82">
        <f>IFERROR(VLOOKUP('Project 2 Input'!D33,'Hidden - Drop Down Lookup'!$B$2:$C$162,2,FALSE),"")</f>
        <v>1</v>
      </c>
      <c r="N14" s="25"/>
      <c r="O14" s="156">
        <f>SUM(O5:O12)</f>
        <v>20</v>
      </c>
      <c r="P14" s="27"/>
      <c r="Q14" s="157">
        <f>(Q13-1)/2</f>
        <v>0.77500000000000013</v>
      </c>
    </row>
    <row r="15" spans="1:21" ht="13.8" thickBot="1" x14ac:dyDescent="0.3">
      <c r="A15" s="82">
        <f>IFERROR(VLOOKUP('Project 2 Input'!D34,'Hidden - Drop Down Lookup'!$B$2:$C$162,2,FALSE),"")</f>
        <v>3</v>
      </c>
      <c r="C15" s="39" t="s">
        <v>21</v>
      </c>
      <c r="N15" s="26"/>
      <c r="O15" s="16"/>
    </row>
    <row r="16" spans="1:21" x14ac:dyDescent="0.25">
      <c r="A16" s="82">
        <f>IFERROR(VLOOKUP('Project 2 Input'!D35,'Hidden - Drop Down Lookup'!$B$2:$C$162,2,FALSE),"")</f>
        <v>3</v>
      </c>
      <c r="C16" s="17"/>
    </row>
    <row r="17" spans="1:9" x14ac:dyDescent="0.25">
      <c r="A17" s="82">
        <f>IFERROR(VLOOKUP('Project 2 Input'!D36,'Hidden - Drop Down Lookup'!$B$2:$C$162,2,FALSE),"")</f>
        <v>5</v>
      </c>
      <c r="C17" s="37" t="s">
        <v>19</v>
      </c>
      <c r="I17" s="19" t="s">
        <v>77</v>
      </c>
    </row>
    <row r="18" spans="1:9" x14ac:dyDescent="0.25">
      <c r="A18" s="82">
        <f>IF('Project 2 Input'!D37="No",5,1)</f>
        <v>1</v>
      </c>
      <c r="C18" s="37" t="s">
        <v>5</v>
      </c>
      <c r="I18" s="26" t="s">
        <v>228</v>
      </c>
    </row>
    <row r="19" spans="1:9" x14ac:dyDescent="0.25">
      <c r="A19" s="82">
        <f>IFERROR(VLOOKUP('Project 2 Input'!D38,'Hidden - Drop Down Lookup'!$B$2:$C$162,2,FALSE),"")</f>
        <v>5</v>
      </c>
      <c r="C19" s="37" t="s">
        <v>2</v>
      </c>
      <c r="I19" s="26" t="s">
        <v>81</v>
      </c>
    </row>
    <row r="20" spans="1:9" ht="13.8" thickBot="1" x14ac:dyDescent="0.3">
      <c r="A20" s="82">
        <f>IFERROR(VLOOKUP('Project 2 Input'!D39,'Hidden - Drop Down Lookup'!$B$2:$C$162,2,FALSE),"")</f>
        <v>5</v>
      </c>
      <c r="C20" s="40" t="s">
        <v>20</v>
      </c>
    </row>
    <row r="21" spans="1:9" ht="13.8" thickBot="1" x14ac:dyDescent="0.3">
      <c r="A21" s="82">
        <f>IFERROR(VLOOKUP('Project 2 Input'!D40,'Hidden - Drop Down Lookup'!$B$2:$C$162,2,FALSE),"")</f>
        <v>5</v>
      </c>
      <c r="C21" s="16"/>
    </row>
    <row r="22" spans="1:9" ht="13.8" thickBot="1" x14ac:dyDescent="0.3">
      <c r="A22" s="82">
        <f>IFERROR(VLOOKUP('Project 2 Input'!D41,'Hidden - Drop Down Lookup'!$B$2:$C$162,2,FALSE),"")</f>
        <v>3</v>
      </c>
      <c r="C22" s="38" t="s">
        <v>3</v>
      </c>
    </row>
    <row r="23" spans="1:9" x14ac:dyDescent="0.25">
      <c r="A23" s="82">
        <f>IFERROR(VLOOKUP('Project 2 Input'!D42,'Hidden - Drop Down Lookup'!$B$2:$C$162,2,FALSE),"")</f>
        <v>5</v>
      </c>
      <c r="C23" s="18"/>
    </row>
    <row r="24" spans="1:9" x14ac:dyDescent="0.25">
      <c r="A24" s="82">
        <f>IFERROR(VLOOKUP('Project 2 Input'!D43,'Hidden - Drop Down Lookup'!$B$2:$C$162,2,FALSE),"")</f>
        <v>5</v>
      </c>
      <c r="C24" s="18" t="s">
        <v>227</v>
      </c>
    </row>
    <row r="25" spans="1:9" ht="13.8" thickBot="1" x14ac:dyDescent="0.3">
      <c r="A25" s="86">
        <f>IFERROR(VLOOKUP('Project 2 Input'!D44,'Hidden - Drop Down Lookup'!$B$2:$C$162,2,FALSE),"")</f>
        <v>3</v>
      </c>
      <c r="C25" s="18" t="s">
        <v>225</v>
      </c>
    </row>
    <row r="26" spans="1:9" ht="13.8" thickBot="1" x14ac:dyDescent="0.3">
      <c r="A26" s="139">
        <f>SUM(A2:A25)</f>
        <v>81</v>
      </c>
      <c r="C26" s="27" t="s">
        <v>226</v>
      </c>
    </row>
  </sheetData>
  <mergeCells count="4">
    <mergeCell ref="G3:Q3"/>
    <mergeCell ref="D4:F4"/>
    <mergeCell ref="G4:I4"/>
    <mergeCell ref="J4:L4"/>
  </mergeCells>
  <conditionalFormatting sqref="A2:A25">
    <cfRule type="cellIs" dxfId="45" priority="1" stopIfTrue="1" operator="between">
      <formula>0</formula>
      <formula>5</formula>
    </cfRule>
    <cfRule type="cellIs" dxfId="44" priority="2" stopIfTrue="1" operator="notBetween">
      <formula>0</formula>
      <formula>5</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1"/>
  <sheetViews>
    <sheetView showGridLines="0" zoomScaleNormal="100" workbookViewId="0">
      <selection activeCell="H19" sqref="H19"/>
    </sheetView>
  </sheetViews>
  <sheetFormatPr defaultColWidth="9.21875" defaultRowHeight="13.2" x14ac:dyDescent="0.25"/>
  <cols>
    <col min="1" max="1" width="2.77734375" customWidth="1"/>
    <col min="2" max="2" width="39.77734375" customWidth="1"/>
    <col min="3" max="3" width="17.77734375" customWidth="1"/>
    <col min="4" max="4" width="49.21875" customWidth="1"/>
    <col min="5" max="5" width="23.21875" customWidth="1"/>
    <col min="6" max="9" width="9.21875" customWidth="1"/>
  </cols>
  <sheetData>
    <row r="1" spans="2:13" ht="15" customHeight="1" x14ac:dyDescent="0.25"/>
    <row r="2" spans="2:13" s="30" customFormat="1" ht="33.75" customHeight="1" x14ac:dyDescent="0.25">
      <c r="B2" s="222" t="s">
        <v>223</v>
      </c>
      <c r="C2" s="223"/>
      <c r="D2" s="223"/>
      <c r="E2" s="224"/>
      <c r="F2"/>
    </row>
    <row r="3" spans="2:13" s="30" customFormat="1" ht="12.75" customHeight="1" thickBot="1" x14ac:dyDescent="0.3">
      <c r="B3"/>
      <c r="C3"/>
      <c r="D3"/>
      <c r="E3"/>
      <c r="F3"/>
      <c r="G3" s="23"/>
      <c r="H3" s="23"/>
      <c r="I3" s="23"/>
      <c r="J3" s="23"/>
      <c r="K3" s="23"/>
      <c r="L3" s="23"/>
      <c r="M3" s="23"/>
    </row>
    <row r="4" spans="2:13" ht="18" thickBot="1" x14ac:dyDescent="0.3">
      <c r="B4" s="243" t="str">
        <f>"This is a Level " &amp; 'HIDE Logic 2'!O13 &amp; " project"</f>
        <v>This is a Level 3 project</v>
      </c>
      <c r="C4" s="244"/>
      <c r="D4" s="244"/>
      <c r="E4" s="245"/>
      <c r="G4" s="16"/>
      <c r="H4" s="16"/>
      <c r="I4" s="16"/>
      <c r="J4" s="16"/>
      <c r="K4" s="16"/>
      <c r="L4" s="16"/>
      <c r="M4" s="16"/>
    </row>
    <row r="5" spans="2:13" ht="12.75" customHeight="1" x14ac:dyDescent="0.25">
      <c r="B5" s="8"/>
      <c r="C5" s="1"/>
      <c r="D5" s="13"/>
      <c r="E5" s="13"/>
      <c r="G5" s="16"/>
      <c r="H5" s="16"/>
      <c r="I5" s="16"/>
      <c r="J5" s="16"/>
      <c r="K5" s="16"/>
      <c r="L5" s="16"/>
      <c r="M5" s="16"/>
    </row>
    <row r="6" spans="2:13" ht="12.75" customHeight="1" x14ac:dyDescent="0.25">
      <c r="G6" s="16"/>
      <c r="H6" s="16"/>
      <c r="I6" s="16"/>
      <c r="J6" s="16"/>
      <c r="K6" s="16"/>
      <c r="L6" s="16"/>
      <c r="M6" s="16"/>
    </row>
    <row r="7" spans="2:13" ht="12.75" customHeight="1" x14ac:dyDescent="0.25">
      <c r="G7" s="16"/>
      <c r="H7" s="16"/>
      <c r="I7" s="16"/>
      <c r="J7" s="16"/>
      <c r="K7" s="16"/>
      <c r="L7" s="16"/>
      <c r="M7" s="16"/>
    </row>
    <row r="8" spans="2:13" ht="12.75" customHeight="1" x14ac:dyDescent="0.25">
      <c r="G8" s="16"/>
      <c r="I8" s="16"/>
      <c r="J8" s="16"/>
      <c r="K8" s="16"/>
      <c r="L8" s="16"/>
      <c r="M8" s="16"/>
    </row>
    <row r="9" spans="2:13" ht="12.75" customHeight="1" x14ac:dyDescent="0.25">
      <c r="G9" s="16"/>
      <c r="I9" s="16"/>
      <c r="J9" s="16"/>
      <c r="K9" s="16"/>
      <c r="L9" s="16"/>
      <c r="M9" s="16"/>
    </row>
    <row r="10" spans="2:13" ht="12.75" customHeight="1" x14ac:dyDescent="0.25">
      <c r="G10" s="16"/>
      <c r="H10" s="16"/>
      <c r="I10" s="16"/>
      <c r="J10" s="16"/>
      <c r="K10" s="16"/>
      <c r="L10" s="16"/>
      <c r="M10" s="16"/>
    </row>
    <row r="11" spans="2:13" ht="12.75" customHeight="1" x14ac:dyDescent="0.25"/>
    <row r="12" spans="2:13" ht="12.75" customHeight="1" x14ac:dyDescent="0.25"/>
    <row r="13" spans="2:13" ht="12.75" customHeight="1" x14ac:dyDescent="0.25"/>
    <row r="14" spans="2:13" ht="12.75" customHeight="1" x14ac:dyDescent="0.25"/>
    <row r="15" spans="2:13" ht="12.75" customHeight="1" x14ac:dyDescent="0.25"/>
    <row r="16" spans="2:13" ht="12.75" customHeight="1" x14ac:dyDescent="0.25"/>
    <row r="17" spans="2:9" ht="12.75" customHeight="1" x14ac:dyDescent="0.25">
      <c r="B17" s="19"/>
      <c r="C17" s="19"/>
      <c r="D17" s="19"/>
      <c r="E17" s="19"/>
    </row>
    <row r="18" spans="2:9" ht="12.75" customHeight="1" x14ac:dyDescent="0.25">
      <c r="B18" s="19"/>
      <c r="C18" s="19"/>
      <c r="D18" s="19"/>
      <c r="E18" s="19"/>
    </row>
    <row r="19" spans="2:9" ht="12.75" customHeight="1" x14ac:dyDescent="0.25">
      <c r="B19" s="19"/>
      <c r="C19" s="19"/>
      <c r="D19" s="19"/>
      <c r="E19" s="19"/>
      <c r="F19" s="19"/>
      <c r="G19" s="19"/>
      <c r="H19" s="19"/>
      <c r="I19" s="19"/>
    </row>
    <row r="20" spans="2:9" ht="12.75" customHeight="1" x14ac:dyDescent="0.25">
      <c r="B20" s="19"/>
      <c r="C20" s="19"/>
      <c r="D20" s="19"/>
      <c r="E20" s="19"/>
      <c r="F20" s="19"/>
      <c r="G20" s="19"/>
      <c r="H20" s="19"/>
      <c r="I20" s="19"/>
    </row>
    <row r="21" spans="2:9" ht="12.75" customHeight="1" x14ac:dyDescent="0.25">
      <c r="B21" s="19"/>
      <c r="C21" s="19"/>
      <c r="D21" s="19"/>
      <c r="E21" s="19"/>
      <c r="F21" s="19"/>
      <c r="G21" s="19"/>
      <c r="H21" s="19"/>
      <c r="I21" s="19"/>
    </row>
    <row r="22" spans="2:9" ht="12.75" customHeight="1" x14ac:dyDescent="0.25">
      <c r="B22" s="19"/>
      <c r="C22" s="19"/>
      <c r="D22" s="19"/>
      <c r="E22" s="19"/>
      <c r="F22" s="19"/>
      <c r="G22" s="19"/>
      <c r="H22" s="19"/>
      <c r="I22" s="19"/>
    </row>
    <row r="23" spans="2:9" ht="12.75" customHeight="1" x14ac:dyDescent="0.25">
      <c r="B23" s="19"/>
      <c r="C23" s="19"/>
      <c r="D23" s="19"/>
      <c r="E23" s="19"/>
      <c r="F23" s="19"/>
      <c r="G23" s="19"/>
      <c r="H23" s="19"/>
      <c r="I23" s="19"/>
    </row>
    <row r="24" spans="2:9" ht="12.75" customHeight="1" x14ac:dyDescent="0.25">
      <c r="B24" s="19"/>
      <c r="C24" s="19"/>
      <c r="D24" s="19"/>
      <c r="E24" s="19"/>
      <c r="F24" s="19"/>
      <c r="G24" s="19"/>
      <c r="H24" s="19"/>
      <c r="I24" s="19"/>
    </row>
    <row r="25" spans="2:9" ht="12.75" customHeight="1" thickBot="1" x14ac:dyDescent="0.3">
      <c r="B25" s="19"/>
      <c r="C25" s="19"/>
      <c r="D25" s="19"/>
      <c r="E25" s="19"/>
      <c r="F25" s="19"/>
      <c r="G25" s="19"/>
      <c r="H25" s="19"/>
      <c r="I25" s="19"/>
    </row>
    <row r="26" spans="2:9" ht="31.2" x14ac:dyDescent="0.25">
      <c r="B26" s="91" t="s">
        <v>212</v>
      </c>
      <c r="C26" s="178" t="s">
        <v>7</v>
      </c>
      <c r="D26" s="92" t="s">
        <v>77</v>
      </c>
      <c r="E26" s="93" t="s">
        <v>94</v>
      </c>
      <c r="F26" s="19"/>
      <c r="G26" s="19"/>
      <c r="H26" s="19"/>
      <c r="I26" s="19"/>
    </row>
    <row r="27" spans="2:9" ht="31.5" customHeight="1" x14ac:dyDescent="0.25">
      <c r="B27" s="184" t="s">
        <v>127</v>
      </c>
      <c r="C27" s="185">
        <f>'HIDE Logic 2'!M5</f>
        <v>0.69811320754716977</v>
      </c>
      <c r="D27" s="186" t="str">
        <f>IF('HIDE Logic 2'!O5&gt;'HIDE Logic 2'!$O$13,'HIDE Logic 2'!$I$18, IF( 'HIDE Logic 2'!O5&lt;'HIDE Logic 2'!$O$13,'HIDE Logic 2'!$I$19, ""))</f>
        <v>You have a lower level of risk in this area.</v>
      </c>
      <c r="E27" s="187">
        <f>'HIDE Logic 2'!Q5/'HIDE Logic 2'!$Q$13</f>
        <v>0.1176470588235294</v>
      </c>
      <c r="F27" s="19"/>
      <c r="G27" s="19"/>
      <c r="H27" s="19"/>
      <c r="I27" s="19"/>
    </row>
    <row r="28" spans="2:9" ht="27.75" customHeight="1" x14ac:dyDescent="0.25">
      <c r="B28" s="188" t="s">
        <v>126</v>
      </c>
      <c r="C28" s="185">
        <f>'HIDE Logic 2'!M6</f>
        <v>0.75</v>
      </c>
      <c r="D28" s="186" t="str">
        <f>IF('HIDE Logic 2'!O6&gt;'HIDE Logic 2'!$O$13,'HIDE Logic 2'!$I$18, IF( 'HIDE Logic 2'!O6&lt;'HIDE Logic 2'!$O$13,'HIDE Logic 2'!$I$19, ""))</f>
        <v/>
      </c>
      <c r="E28" s="187">
        <f>'HIDE Logic 2'!Q6/'HIDE Logic 2'!$Q$13</f>
        <v>0.17647058823529407</v>
      </c>
      <c r="F28" s="19"/>
      <c r="G28" s="19"/>
      <c r="H28" s="19"/>
      <c r="I28" s="19"/>
    </row>
    <row r="29" spans="2:9" ht="27" customHeight="1" x14ac:dyDescent="0.25">
      <c r="B29" s="188" t="s">
        <v>128</v>
      </c>
      <c r="C29" s="185">
        <f>'HIDE Logic 2'!M7</f>
        <v>0.71641791044776115</v>
      </c>
      <c r="D29" s="186" t="str">
        <f>IF('HIDE Logic 2'!O7&gt;'HIDE Logic 2'!$O$13,'HIDE Logic 2'!$I$18, IF( 'HIDE Logic 2'!O7&lt;'HIDE Logic 2'!$O$13,'HIDE Logic 2'!$I$19, ""))</f>
        <v/>
      </c>
      <c r="E29" s="187">
        <f>'HIDE Logic 2'!Q7/'HIDE Logic 2'!$Q$13</f>
        <v>0.17647058823529407</v>
      </c>
      <c r="F29" s="19"/>
      <c r="G29" s="19"/>
      <c r="H29" s="19"/>
      <c r="I29" s="19"/>
    </row>
    <row r="30" spans="2:9" ht="30" customHeight="1" x14ac:dyDescent="0.25">
      <c r="B30" s="188" t="s">
        <v>129</v>
      </c>
      <c r="C30" s="185">
        <f>'HIDE Logic 2'!M8</f>
        <v>0.76923076923076927</v>
      </c>
      <c r="D30" s="186" t="str">
        <f>IF('HIDE Logic 2'!O8&gt;'HIDE Logic 2'!$O$13,'HIDE Logic 2'!$I$18, IF( 'HIDE Logic 2'!O8&lt;'HIDE Logic 2'!$O$13,'HIDE Logic 2'!$I$19, ""))</f>
        <v/>
      </c>
      <c r="E30" s="187">
        <f>'HIDE Logic 2'!Q8/'HIDE Logic 2'!$Q$13</f>
        <v>0.17647058823529407</v>
      </c>
      <c r="F30" s="19"/>
      <c r="G30" s="19"/>
      <c r="H30" s="19"/>
      <c r="I30" s="19"/>
    </row>
    <row r="31" spans="2:9" ht="28.5" customHeight="1" x14ac:dyDescent="0.25">
      <c r="B31" s="188" t="s">
        <v>130</v>
      </c>
      <c r="C31" s="185">
        <f>'HIDE Logic 2'!M9</f>
        <v>0.6470588235294118</v>
      </c>
      <c r="D31" s="186" t="str">
        <f>IF('HIDE Logic 2'!O9&gt;'HIDE Logic 2'!$O$13,'HIDE Logic 2'!$I$18, IF( 'HIDE Logic 2'!O9&lt;'HIDE Logic 2'!$O$13,'HIDE Logic 2'!$I$19, ""))</f>
        <v>You have a lower level of risk in this area.</v>
      </c>
      <c r="E31" s="187">
        <f>'HIDE Logic 2'!Q9/'HIDE Logic 2'!$Q$13</f>
        <v>7.8431372549019607E-2</v>
      </c>
      <c r="F31" s="19"/>
      <c r="G31" s="19"/>
      <c r="H31" s="19"/>
      <c r="I31" s="19"/>
    </row>
    <row r="32" spans="2:9" ht="39" customHeight="1" x14ac:dyDescent="0.25">
      <c r="B32" s="188" t="s">
        <v>131</v>
      </c>
      <c r="C32" s="185">
        <f>'HIDE Logic 2'!M10</f>
        <v>0.75</v>
      </c>
      <c r="D32" s="186" t="str">
        <f>IF('HIDE Logic 2'!O10&gt;'HIDE Logic 2'!$O$13,'HIDE Logic 2'!$I$18, IF( 'HIDE Logic 2'!O10&lt;'HIDE Logic 2'!$O$13,'HIDE Logic 2'!$I$19, ""))</f>
        <v/>
      </c>
      <c r="E32" s="187">
        <f>'HIDE Logic 2'!Q10/'HIDE Logic 2'!$Q$13</f>
        <v>0.11764705882352941</v>
      </c>
      <c r="F32" s="19"/>
      <c r="G32" s="19"/>
      <c r="H32" s="19"/>
      <c r="I32" s="19"/>
    </row>
    <row r="33" spans="2:9" ht="33.75" customHeight="1" x14ac:dyDescent="0.25">
      <c r="B33" s="188" t="s">
        <v>132</v>
      </c>
      <c r="C33" s="185">
        <f>'HIDE Logic 2'!M11</f>
        <v>0.61538461538461542</v>
      </c>
      <c r="D33" s="186" t="str">
        <f>IF('HIDE Logic 2'!O11&gt;'HIDE Logic 2'!$O$13,'HIDE Logic 2'!$I$18, IF( 'HIDE Logic 2'!O11&lt;'HIDE Logic 2'!$O$13,'HIDE Logic 2'!$I$19, ""))</f>
        <v>You have a lower level of risk in this area.</v>
      </c>
      <c r="E33" s="187">
        <f>'HIDE Logic 2'!Q11/'HIDE Logic 2'!$Q$13</f>
        <v>7.8431372549019607E-2</v>
      </c>
      <c r="F33" s="19"/>
      <c r="G33" s="19"/>
      <c r="H33" s="19"/>
      <c r="I33" s="19"/>
    </row>
    <row r="34" spans="2:9" ht="38.25" customHeight="1" thickBot="1" x14ac:dyDescent="0.3">
      <c r="B34" s="189" t="s">
        <v>125</v>
      </c>
      <c r="C34" s="190">
        <f>'HIDE Logic 2'!M12</f>
        <v>0.6428571428571429</v>
      </c>
      <c r="D34" s="191" t="str">
        <f>IF('HIDE Logic 2'!O12&gt;'HIDE Logic 2'!$O$13,'HIDE Logic 2'!$I$18, IF( 'HIDE Logic 2'!O12&lt;'HIDE Logic 2'!$O$13,'HIDE Logic 2'!$I$19, ""))</f>
        <v>You have a lower level of risk in this area.</v>
      </c>
      <c r="E34" s="192">
        <f>'HIDE Logic 2'!Q12/'HIDE Logic 2'!$Q$13</f>
        <v>7.8431372549019607E-2</v>
      </c>
      <c r="F34" s="19"/>
      <c r="G34" s="19"/>
      <c r="H34" s="19"/>
      <c r="I34" s="19"/>
    </row>
    <row r="35" spans="2:9" ht="12.75" customHeight="1" x14ac:dyDescent="0.25">
      <c r="B35" s="19"/>
      <c r="C35" s="19"/>
      <c r="D35" s="19"/>
      <c r="E35" s="19"/>
      <c r="F35" s="19"/>
      <c r="G35" s="19"/>
      <c r="H35" s="19"/>
      <c r="I35" s="19"/>
    </row>
    <row r="36" spans="2:9" ht="12.75" customHeight="1" x14ac:dyDescent="0.25">
      <c r="B36" s="19"/>
      <c r="C36" s="19"/>
      <c r="D36" s="19"/>
      <c r="E36" s="19"/>
      <c r="F36" s="19"/>
      <c r="G36" s="19"/>
      <c r="H36" s="19"/>
      <c r="I36" s="19"/>
    </row>
    <row r="37" spans="2:9" ht="12.75" customHeight="1" x14ac:dyDescent="0.25">
      <c r="B37" s="19"/>
      <c r="C37" s="19"/>
      <c r="D37" s="19"/>
      <c r="E37" s="19"/>
      <c r="F37" s="19"/>
      <c r="G37" s="19"/>
      <c r="H37" s="19"/>
      <c r="I37" s="19"/>
    </row>
    <row r="38" spans="2:9" ht="12.75" customHeight="1" x14ac:dyDescent="0.25">
      <c r="B38" s="19"/>
      <c r="C38" s="19"/>
      <c r="D38" s="19"/>
      <c r="E38" s="19"/>
      <c r="F38" s="19"/>
      <c r="G38" s="19"/>
      <c r="H38" s="19"/>
      <c r="I38" s="19"/>
    </row>
    <row r="39" spans="2:9" ht="12.75" customHeight="1" x14ac:dyDescent="0.25">
      <c r="B39" s="19"/>
      <c r="C39" s="19"/>
      <c r="D39" s="19"/>
      <c r="E39" s="19"/>
      <c r="F39" s="19"/>
      <c r="G39" s="19"/>
      <c r="H39" s="19"/>
      <c r="I39" s="19"/>
    </row>
    <row r="40" spans="2:9" x14ac:dyDescent="0.25">
      <c r="F40" s="19"/>
      <c r="G40" s="19"/>
      <c r="H40" s="19"/>
      <c r="I40" s="19"/>
    </row>
    <row r="41" spans="2:9" x14ac:dyDescent="0.25">
      <c r="F41" s="19"/>
      <c r="G41" s="19"/>
      <c r="H41" s="19"/>
      <c r="I41" s="19"/>
    </row>
  </sheetData>
  <mergeCells count="2">
    <mergeCell ref="B2:E2"/>
    <mergeCell ref="B4:E4"/>
  </mergeCells>
  <conditionalFormatting sqref="D5 D26:D34">
    <cfRule type="cellIs" dxfId="43" priority="4" stopIfTrue="1" operator="equal">
      <formula>"Updated"</formula>
    </cfRule>
    <cfRule type="cellIs" dxfId="42" priority="5" stopIfTrue="1" operator="equal">
      <formula>"Updated"</formula>
    </cfRule>
  </conditionalFormatting>
  <conditionalFormatting sqref="B4">
    <cfRule type="containsText" dxfId="41" priority="1" operator="containsText" text="3">
      <formula>NOT(ISERROR(SEARCH("3",B4)))</formula>
    </cfRule>
    <cfRule type="containsText" dxfId="40" priority="2" operator="containsText" text="1">
      <formula>NOT(ISERROR(SEARCH("1",B4)))</formula>
    </cfRule>
    <cfRule type="containsText" dxfId="39" priority="3" operator="containsText" text="2">
      <formula>NOT(ISERROR(SEARCH("2",B4)))</formula>
    </cfRule>
  </conditionalFormatting>
  <pageMargins left="0.7" right="0.7" top="0.75" bottom="0.75" header="0.3" footer="0.3"/>
  <pageSetup orientation="portrait" verticalDpi="0" r:id="rId1"/>
  <drawing r:id="rId2"/>
  <extLst>
    <ext xmlns:x14="http://schemas.microsoft.com/office/spreadsheetml/2009/9/main" uri="{78C0D931-6437-407d-A8EE-F0AAD7539E65}">
      <x14:conditionalFormattings>
        <x14:conditionalFormatting xmlns:xm="http://schemas.microsoft.com/office/excel/2006/main">
          <x14:cfRule type="expression" priority="6" id="{7710F95F-0EC3-4056-AD59-0A3433F1B26A}">
            <xm:f>$D$27='Hidden - Drop Down Lookup'!$B$168</xm:f>
            <x14:dxf>
              <font>
                <color rgb="FF008000"/>
              </font>
            </x14:dxf>
          </x14:cfRule>
          <x14:cfRule type="expression" priority="7" id="{5AD94151-A1C3-4E59-B129-4C043256CFF4}">
            <xm:f>$D$27='Hidden - Drop Down Lookup'!$B$167</xm:f>
            <x14:dxf>
              <font>
                <color rgb="FFC00000"/>
              </font>
            </x14:dxf>
          </x14:cfRule>
          <xm:sqref>D27:D34</xm:sqref>
        </x14:conditionalFormatting>
        <x14:conditionalFormatting xmlns:xm="http://schemas.microsoft.com/office/excel/2006/main">
          <x14:cfRule type="expression" priority="8" id="{FD75C100-FFD8-4B60-8D9D-F557E995C6F4}">
            <xm:f>$D$28='Hidden - Drop Down Lookup'!$B$167</xm:f>
            <x14:dxf>
              <font>
                <color rgb="FFC00000"/>
              </font>
            </x14:dxf>
          </x14:cfRule>
          <x14:cfRule type="expression" priority="9" id="{6530C98A-EF4F-4362-A0F4-D34239E5AB80}">
            <xm:f>$D$28='Hidden - Drop Down Lookup'!$B$168</xm:f>
            <x14:dxf>
              <font>
                <color rgb="FF008000"/>
              </font>
            </x14:dxf>
          </x14:cfRule>
          <xm:sqref>D28</xm:sqref>
        </x14:conditionalFormatting>
        <x14:conditionalFormatting xmlns:xm="http://schemas.microsoft.com/office/excel/2006/main">
          <x14:cfRule type="expression" priority="10" id="{529C8BFA-AF68-47F0-BFE4-CF5E48780DE7}">
            <xm:f>$D$29='Hidden - Drop Down Lookup'!$B$168</xm:f>
            <x14:dxf>
              <font>
                <color rgb="FF008000"/>
              </font>
            </x14:dxf>
          </x14:cfRule>
          <x14:cfRule type="expression" priority="11" id="{DFEFD37E-4824-456C-8E70-2F9BF2420D7C}">
            <xm:f>$D$29='Hidden - Drop Down Lookup'!$B$167</xm:f>
            <x14:dxf>
              <font>
                <color rgb="FFC00000"/>
              </font>
            </x14:dxf>
          </x14:cfRule>
          <xm:sqref>D27:D34</xm:sqref>
        </x14:conditionalFormatting>
        <x14:conditionalFormatting xmlns:xm="http://schemas.microsoft.com/office/excel/2006/main">
          <x14:cfRule type="expression" priority="12" id="{5004AC34-C02B-4D40-9644-EC4026A0CC32}">
            <xm:f>$D$30='Hidden - Drop Down Lookup'!$B$168</xm:f>
            <x14:dxf>
              <font>
                <color rgb="FF008000"/>
              </font>
            </x14:dxf>
          </x14:cfRule>
          <x14:cfRule type="expression" priority="13" id="{C95B52E6-569E-4432-B037-1DD4B003261A}">
            <xm:f>$D$30='Hidden - Drop Down Lookup'!$B$167</xm:f>
            <x14:dxf>
              <font>
                <color rgb="FFC00000"/>
              </font>
            </x14:dxf>
          </x14:cfRule>
          <xm:sqref>D30</xm:sqref>
        </x14:conditionalFormatting>
        <x14:conditionalFormatting xmlns:xm="http://schemas.microsoft.com/office/excel/2006/main">
          <x14:cfRule type="expression" priority="14" id="{5EDCFC99-DF95-4C9D-9F57-004A370470AC}">
            <xm:f>$D$31='Hidden - Drop Down Lookup'!$B$168</xm:f>
            <x14:dxf>
              <font>
                <color rgb="FF008000"/>
              </font>
            </x14:dxf>
          </x14:cfRule>
          <x14:cfRule type="expression" priority="15" id="{7260205C-21B5-46F0-A0BD-2BC2C00E129A}">
            <xm:f>$D$31='Hidden - Drop Down Lookup'!$B$167</xm:f>
            <x14:dxf>
              <font>
                <color rgb="FFC00000"/>
              </font>
            </x14:dxf>
          </x14:cfRule>
          <xm:sqref>D31</xm:sqref>
        </x14:conditionalFormatting>
        <x14:conditionalFormatting xmlns:xm="http://schemas.microsoft.com/office/excel/2006/main">
          <x14:cfRule type="expression" priority="16" id="{0B9594B7-B0EE-4368-8B14-E60F8B207FF6}">
            <xm:f>$D$32='Hidden - Drop Down Lookup'!$B$168</xm:f>
            <x14:dxf>
              <font>
                <color rgb="FF008000"/>
              </font>
            </x14:dxf>
          </x14:cfRule>
          <x14:cfRule type="expression" priority="17" id="{16E6D605-6271-46BE-B2CC-8C9AD3DB92C6}">
            <xm:f>$D$32='Hidden - Drop Down Lookup'!$B$167</xm:f>
            <x14:dxf>
              <font>
                <color rgb="FFC00000"/>
              </font>
            </x14:dxf>
          </x14:cfRule>
          <xm:sqref>D32:D33</xm:sqref>
        </x14:conditionalFormatting>
        <x14:conditionalFormatting xmlns:xm="http://schemas.microsoft.com/office/excel/2006/main">
          <x14:cfRule type="expression" priority="18" id="{84A3222D-19B2-486E-827B-62111FC3B554}">
            <xm:f>$D$34='Hidden - Drop Down Lookup'!$B$168</xm:f>
            <x14:dxf>
              <font>
                <color rgb="FF008000"/>
              </font>
            </x14:dxf>
          </x14:cfRule>
          <x14:cfRule type="expression" priority="19" id="{9AEA592D-C348-430C-8B75-37AABD0B64F1}">
            <xm:f>$D$34='Hidden - Drop Down Lookup'!$B$167</xm:f>
            <x14:dxf>
              <font>
                <color rgb="FFC00000"/>
              </font>
            </x14:dxf>
          </x14:cfRule>
          <xm:sqref>D34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31</vt:i4>
      </vt:variant>
    </vt:vector>
  </HeadingPairs>
  <TitlesOfParts>
    <vt:vector size="43" baseType="lpstr">
      <vt:lpstr>Instructions</vt:lpstr>
      <vt:lpstr>Level Thresholds</vt:lpstr>
      <vt:lpstr>Project 1 Input</vt:lpstr>
      <vt:lpstr>Hidden - Drop Down Lookup</vt:lpstr>
      <vt:lpstr>Project 1 Results</vt:lpstr>
      <vt:lpstr>HIDE Logic 1</vt:lpstr>
      <vt:lpstr>Project 2 Input</vt:lpstr>
      <vt:lpstr>HIDE Logic 2</vt:lpstr>
      <vt:lpstr>Project 2 Results</vt:lpstr>
      <vt:lpstr>Project 3 Input</vt:lpstr>
      <vt:lpstr>HIDE Logic 3</vt:lpstr>
      <vt:lpstr>Project 3 Results</vt:lpstr>
      <vt:lpstr>Bidder</vt:lpstr>
      <vt:lpstr>BusBen</vt:lpstr>
      <vt:lpstr>BusProc</vt:lpstr>
      <vt:lpstr>ComPoint</vt:lpstr>
      <vt:lpstr>Conform</vt:lpstr>
      <vt:lpstr>Contract</vt:lpstr>
      <vt:lpstr>Criteria3</vt:lpstr>
      <vt:lpstr>Criteria4</vt:lpstr>
      <vt:lpstr>Customer</vt:lpstr>
      <vt:lpstr>Dollars</vt:lpstr>
      <vt:lpstr>Integration</vt:lpstr>
      <vt:lpstr>Knowledge</vt:lpstr>
      <vt:lpstr>ManReq</vt:lpstr>
      <vt:lpstr>Months</vt:lpstr>
      <vt:lpstr>PRocurement</vt:lpstr>
      <vt:lpstr>ProjAlign</vt:lpstr>
      <vt:lpstr>Project</vt:lpstr>
      <vt:lpstr>ProjRel</vt:lpstr>
      <vt:lpstr>ProjReq</vt:lpstr>
      <vt:lpstr>ProjReq2</vt:lpstr>
      <vt:lpstr>Range</vt:lpstr>
      <vt:lpstr>Require</vt:lpstr>
      <vt:lpstr>Size</vt:lpstr>
      <vt:lpstr>Statement</vt:lpstr>
      <vt:lpstr>Statement2</vt:lpstr>
      <vt:lpstr>Statement3</vt:lpstr>
      <vt:lpstr>Status</vt:lpstr>
      <vt:lpstr>Supply</vt:lpstr>
      <vt:lpstr>Team</vt:lpstr>
      <vt:lpstr>Type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2014-08-22T18:54:17Z</dcterms:created>
  <dcterms:modified xsi:type="dcterms:W3CDTF">2019-11-21T18:24:19Z</dcterms:modified>
  <cp:contentStatus/>
</cp:coreProperties>
</file>